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240" yWindow="510" windowWidth="28455" windowHeight="11955" activeTab="6"/>
  </bookViews>
  <sheets>
    <sheet name="Навигация" sheetId="1" r:id="rId1"/>
    <sheet name="1. Справочники" sheetId="2" r:id="rId2"/>
    <sheet name="2. Произв. программа" sheetId="3" r:id="rId3"/>
    <sheet name="3. Расчёт шихты" sheetId="4" r:id="rId4"/>
    <sheet name="4. Матер. баланс" sheetId="5" r:id="rId5"/>
    <sheet name="5. Загрузка печей" sheetId="6" r:id="rId6"/>
    <sheet name="6. План-Факт" sheetId="7" r:id="rId7"/>
  </sheets>
  <calcPr calcId="124519"/>
  <fileRecoveryPr repairLoad="1"/>
</workbook>
</file>

<file path=xl/calcChain.xml><?xml version="1.0" encoding="utf-8"?>
<calcChain xmlns="http://schemas.openxmlformats.org/spreadsheetml/2006/main">
  <c r="D17" i="7"/>
  <c r="E17" s="1"/>
  <c r="C17"/>
  <c r="F17" s="1"/>
  <c r="I16"/>
  <c r="H16"/>
  <c r="G16"/>
  <c r="F16"/>
  <c r="E16"/>
  <c r="I15"/>
  <c r="H15"/>
  <c r="G15"/>
  <c r="F15"/>
  <c r="E15"/>
  <c r="I14"/>
  <c r="H14"/>
  <c r="G14"/>
  <c r="F14"/>
  <c r="E14"/>
  <c r="I13"/>
  <c r="H13"/>
  <c r="G13"/>
  <c r="F13"/>
  <c r="E13"/>
  <c r="I12"/>
  <c r="H12"/>
  <c r="G12"/>
  <c r="F12"/>
  <c r="E12"/>
  <c r="I11"/>
  <c r="H11"/>
  <c r="G11"/>
  <c r="F11"/>
  <c r="E11"/>
  <c r="I10"/>
  <c r="H10"/>
  <c r="G10"/>
  <c r="F10"/>
  <c r="E10"/>
  <c r="I9"/>
  <c r="H9"/>
  <c r="G9"/>
  <c r="F9"/>
  <c r="E9"/>
  <c r="I8"/>
  <c r="H8"/>
  <c r="G8"/>
  <c r="F8"/>
  <c r="E8"/>
  <c r="I7"/>
  <c r="H7"/>
  <c r="G7"/>
  <c r="F7"/>
  <c r="E7"/>
  <c r="I6"/>
  <c r="H6"/>
  <c r="G6"/>
  <c r="F6"/>
  <c r="E6"/>
  <c r="I5"/>
  <c r="H5"/>
  <c r="G5"/>
  <c r="F5"/>
  <c r="E5"/>
  <c r="H8" i="6"/>
  <c r="I8" s="1"/>
  <c r="G8"/>
  <c r="G7"/>
  <c r="H7" s="1"/>
  <c r="G6"/>
  <c r="H6" s="1"/>
  <c r="H5"/>
  <c r="J5" s="1"/>
  <c r="G5"/>
  <c r="D26" i="5"/>
  <c r="C30" s="1"/>
  <c r="B26"/>
  <c r="D17"/>
  <c r="F17" s="1"/>
  <c r="C17"/>
  <c r="C16"/>
  <c r="D16" s="1"/>
  <c r="F16" s="1"/>
  <c r="C15"/>
  <c r="D15" s="1"/>
  <c r="F15" s="1"/>
  <c r="D14"/>
  <c r="F14" s="1"/>
  <c r="C14"/>
  <c r="C13"/>
  <c r="D13" s="1"/>
  <c r="F13" s="1"/>
  <c r="F12"/>
  <c r="D12"/>
  <c r="C12"/>
  <c r="C11"/>
  <c r="D11" s="1"/>
  <c r="F11" s="1"/>
  <c r="D10"/>
  <c r="F10" s="1"/>
  <c r="C10"/>
  <c r="C9"/>
  <c r="D9" s="1"/>
  <c r="F9" s="1"/>
  <c r="G21" i="4"/>
  <c r="F21"/>
  <c r="G11"/>
  <c r="F11"/>
  <c r="E11"/>
  <c r="E21" s="1"/>
  <c r="D11"/>
  <c r="D21" s="1"/>
  <c r="C11"/>
  <c r="C21" s="1"/>
  <c r="O11" i="3"/>
  <c r="N11"/>
  <c r="M11"/>
  <c r="L11"/>
  <c r="K11"/>
  <c r="J11"/>
  <c r="I11"/>
  <c r="H11"/>
  <c r="G11"/>
  <c r="F11"/>
  <c r="E11"/>
  <c r="D11"/>
  <c r="C11"/>
  <c r="O10"/>
  <c r="O9"/>
  <c r="O8"/>
  <c r="O7"/>
  <c r="O6"/>
  <c r="O5"/>
  <c r="I7" i="6" l="1"/>
  <c r="J7"/>
  <c r="I6"/>
  <c r="J6"/>
  <c r="F18" i="5"/>
  <c r="D18"/>
  <c r="J8" i="6"/>
  <c r="I5"/>
  <c r="C29" i="5" l="1"/>
  <c r="C31"/>
  <c r="I9" i="6"/>
</calcChain>
</file>

<file path=xl/sharedStrings.xml><?xml version="1.0" encoding="utf-8"?>
<sst xmlns="http://schemas.openxmlformats.org/spreadsheetml/2006/main" count="269" uniqueCount="196">
  <si>
    <t>Универсальный шаблон | Версия 1.0 | Замените демо-данные на реальные</t>
  </si>
  <si>
    <t>1. Справочники</t>
  </si>
  <si>
    <t>Марки металла, шихтовые материалы, нормы угара, ферросплавы, цены</t>
  </si>
  <si>
    <t>2. Производственная программа</t>
  </si>
  <si>
    <t>Объём выплавки по маркам на период (месяц/квартал/год)</t>
  </si>
  <si>
    <t>3. Расчёт шихты</t>
  </si>
  <si>
    <t>Шихтовая карта: состав шихты на 1 т жидкого металла по каждой марке</t>
  </si>
  <si>
    <t>4. Материальный баланс</t>
  </si>
  <si>
    <t>Приход/расход материалов: проверочная таблица по периоду</t>
  </si>
  <si>
    <t>5. Загрузка печей</t>
  </si>
  <si>
    <t>Число плавок, время цикла, % загрузки агрегатов</t>
  </si>
  <si>
    <t>6. План–Факт</t>
  </si>
  <si>
    <t>Сравнение запланированных и фактических показателей, отклонения</t>
  </si>
  <si>
    <t>1.</t>
  </si>
  <si>
    <t>Заполните лист «Справочники» (жёлтые ячейки) своими данными</t>
  </si>
  <si>
    <t>2.</t>
  </si>
  <si>
    <t>Укажите плановый объём на листе «Производственная программа»</t>
  </si>
  <si>
    <t>3.</t>
  </si>
  <si>
    <t>Проверьте формулы на листе «Расчёт шихты», скорректируйте нормы</t>
  </si>
  <si>
    <t>4.</t>
  </si>
  <si>
    <t>Материальный баланс пересчитывается автоматически</t>
  </si>
  <si>
    <t>5.</t>
  </si>
  <si>
    <t>На листе «Загрузка печей» введите паспортные данные агрегатов</t>
  </si>
  <si>
    <t>6.</t>
  </si>
  <si>
    <t>Вносите факт на листе «План–Факт» — отклонения считаются сами</t>
  </si>
  <si>
    <t>Все остальные листы ссылаются на этот лист. Изменяйте только жёлтые ячейки.</t>
  </si>
  <si>
    <t>№</t>
  </si>
  <si>
    <t>Марка / сплав</t>
  </si>
  <si>
    <t>Группа</t>
  </si>
  <si>
    <t>Плотность, т/м³</t>
  </si>
  <si>
    <t>Норма угара, %</t>
  </si>
  <si>
    <t>Выход годного, %</t>
  </si>
  <si>
    <t>Примечание</t>
  </si>
  <si>
    <t>Ст3сп</t>
  </si>
  <si>
    <t>Конструкционная</t>
  </si>
  <si>
    <t>Общестроительная</t>
  </si>
  <si>
    <t>09Г2С</t>
  </si>
  <si>
    <t>Низколегированная</t>
  </si>
  <si>
    <t>Трубная, листовая</t>
  </si>
  <si>
    <t>12Х18Н10Т</t>
  </si>
  <si>
    <t>Нержавеющая</t>
  </si>
  <si>
    <t>Корозионностойкая</t>
  </si>
  <si>
    <t>ВЧ50</t>
  </si>
  <si>
    <t>Чугун</t>
  </si>
  <si>
    <t>Высокопрочный чугун</t>
  </si>
  <si>
    <t>АК12</t>
  </si>
  <si>
    <t>Алюминиевый сплав</t>
  </si>
  <si>
    <t>Силумин</t>
  </si>
  <si>
    <t>ВАША МАРКА</t>
  </si>
  <si>
    <t>← замените</t>
  </si>
  <si>
    <t>Материал</t>
  </si>
  <si>
    <t>Содержание Fe (осн.), %</t>
  </si>
  <si>
    <t>Содержание C, %</t>
  </si>
  <si>
    <t>Угар при плавке, %</t>
  </si>
  <si>
    <t>Цена, руб/т</t>
  </si>
  <si>
    <t>Поставщик</t>
  </si>
  <si>
    <t>Лом стальной гр. I</t>
  </si>
  <si>
    <t>Металлторг</t>
  </si>
  <si>
    <t>Лом стальной гр. IV</t>
  </si>
  <si>
    <t>Вторчермет</t>
  </si>
  <si>
    <t>Чугун передельный</t>
  </si>
  <si>
    <t>ЧМК</t>
  </si>
  <si>
    <t>Известь обожжённая</t>
  </si>
  <si>
    <t>Местный</t>
  </si>
  <si>
    <t>Плавиковый шпат</t>
  </si>
  <si>
    <t>Ферросилиций ФС45</t>
  </si>
  <si>
    <t>Ферросплавы</t>
  </si>
  <si>
    <t>Феррохром ФХ800</t>
  </si>
  <si>
    <t>Ферромарганец ФМн75</t>
  </si>
  <si>
    <t>ВАШ МАТЕРИАЛ</t>
  </si>
  <si>
    <t>Агрегат</t>
  </si>
  <si>
    <t>Тип</t>
  </si>
  <si>
    <t>Ёмкость, т</t>
  </si>
  <si>
    <t>Цикл плавки, ч</t>
  </si>
  <si>
    <t>КПД печи, %</t>
  </si>
  <si>
    <t>Фонд времени, ч/мес</t>
  </si>
  <si>
    <t>Резерв на ремонт, %</t>
  </si>
  <si>
    <t>ДСП-12</t>
  </si>
  <si>
    <t>Дуговая электропечь</t>
  </si>
  <si>
    <t>ИСТ-6</t>
  </si>
  <si>
    <t>Индукционная</t>
  </si>
  <si>
    <t>Мартен-50</t>
  </si>
  <si>
    <t>Мартеновская</t>
  </si>
  <si>
    <t>ВАША ПЕЧЬ</t>
  </si>
  <si>
    <t>тип</t>
  </si>
  <si>
    <t>Укажите плановый объём годной продукции. Остальные колонки рассчитываются автоматически.</t>
  </si>
  <si>
    <t>Марка</t>
  </si>
  <si>
    <t>Янв</t>
  </si>
  <si>
    <t>Фев</t>
  </si>
  <si>
    <t>Мар</t>
  </si>
  <si>
    <t>Апр</t>
  </si>
  <si>
    <t>Май</t>
  </si>
  <si>
    <t>Июн</t>
  </si>
  <si>
    <t>Июл</t>
  </si>
  <si>
    <t>Авг</t>
  </si>
  <si>
    <t>Сен</t>
  </si>
  <si>
    <t>Окт</t>
  </si>
  <si>
    <t>Ноя</t>
  </si>
  <si>
    <t>Дек</t>
  </si>
  <si>
    <t>ИТОГО, т</t>
  </si>
  <si>
    <t>Ст3сп
норма, кг</t>
  </si>
  <si>
    <t>09Г2С
норма, кг</t>
  </si>
  <si>
    <t>12Х18Н10Т
норма, кг</t>
  </si>
  <si>
    <t>ВЧ50
норма, кг</t>
  </si>
  <si>
    <t>АК12
норма, кг</t>
  </si>
  <si>
    <t>ВАША МАРКА
норма, кг</t>
  </si>
  <si>
    <t>Единица</t>
  </si>
  <si>
    <t>🔲 ОСНОВНАЯ ШИХТА</t>
  </si>
  <si>
    <t>кг/т</t>
  </si>
  <si>
    <t>Возврат собств. пр-ва</t>
  </si>
  <si>
    <t>Алюминиевый лом</t>
  </si>
  <si>
    <t>Итого шихты, кг</t>
  </si>
  <si>
    <t>🔲 ФЛЮСЫ И ШЛАКООБРАЗУЮЩИЕ</t>
  </si>
  <si>
    <t>🔲 ФЕРРОСПЛАВЫ / ЛИГАТУРЫ</t>
  </si>
  <si>
    <t>Никель (Ni-катод)</t>
  </si>
  <si>
    <t>Силумин / лигатура</t>
  </si>
  <si>
    <t>Введите объём выплавки в т. Нормы берутся из листа «Расчёт шихты». Баланс контролируется автоматически.</t>
  </si>
  <si>
    <t>Объём выплавки за период, т:</t>
  </si>
  <si>
    <t>т  ← введите значение</t>
  </si>
  <si>
    <t>Марка / сплав:</t>
  </si>
  <si>
    <t>← укажите марку (справочно)</t>
  </si>
  <si>
    <t>Норма, кг/т</t>
  </si>
  <si>
    <t>Объём выплавки, т</t>
  </si>
  <si>
    <t>Расход, т</t>
  </si>
  <si>
    <t>Стоимость, тыс.руб</t>
  </si>
  <si>
    <t>Возврат производства</t>
  </si>
  <si>
    <t>ИТОГО ПРИХОД</t>
  </si>
  <si>
    <t>Статья</t>
  </si>
  <si>
    <t>Доля от прихода, %</t>
  </si>
  <si>
    <t>Масса, т</t>
  </si>
  <si>
    <t>Годная продукция</t>
  </si>
  <si>
    <t>целевой выход</t>
  </si>
  <si>
    <t>Шлак</t>
  </si>
  <si>
    <t>вывозится на шлакоотвал</t>
  </si>
  <si>
    <t>Угар (газы, пыль)</t>
  </si>
  <si>
    <t>улавливается газоочисткой</t>
  </si>
  <si>
    <t>Выгребы, скрап</t>
  </si>
  <si>
    <t>возврат в шихту</t>
  </si>
  <si>
    <t>ИТОГО РАСХОД</t>
  </si>
  <si>
    <t>✅ КОНТРОЛЬ БАЛАНСА</t>
  </si>
  <si>
    <t>Приход:</t>
  </si>
  <si>
    <t>т</t>
  </si>
  <si>
    <t>Расход:</t>
  </si>
  <si>
    <t>Небаланс:</t>
  </si>
  <si>
    <t>т  (должно быть близко к 0)</t>
  </si>
  <si>
    <t>Укажите паспортные данные печей и план. Загрузка % считается автоматически. Красный = перегрузка.</t>
  </si>
  <si>
    <t>Ёмкость
плавки, т</t>
  </si>
  <si>
    <t>Цикл
плавки, ч</t>
  </si>
  <si>
    <t>Фонд
времени, ч</t>
  </si>
  <si>
    <t>Резерв на
ремонт, %</t>
  </si>
  <si>
    <t>Доступный
фонд, ч</t>
  </si>
  <si>
    <t>Плановое
кол-во плавок</t>
  </si>
  <si>
    <t>Плановый
выпуск, т</t>
  </si>
  <si>
    <t>Загрузка, %</t>
  </si>
  <si>
    <t>ИТОГО</t>
  </si>
  <si>
    <t>Вносите факт (синие ячейки). Отклонения и % исполнения рассчитываются автоматически.</t>
  </si>
  <si>
    <t>Месяц</t>
  </si>
  <si>
    <t>ПЛАН, т</t>
  </si>
  <si>
    <t>ФАКТ, т</t>
  </si>
  <si>
    <t>Откл., т</t>
  </si>
  <si>
    <t>Исп., %</t>
  </si>
  <si>
    <t>Расход
шихты план, т</t>
  </si>
  <si>
    <t>Расход
шихты факт, т</t>
  </si>
  <si>
    <t>Статус</t>
  </si>
  <si>
    <t>Январь</t>
  </si>
  <si>
    <t>Февраль</t>
  </si>
  <si>
    <t>Март</t>
  </si>
  <si>
    <t>Апрель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</si>
  <si>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</si>
  <si>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</si>
  <si>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</si>
  <si>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</si>
  <si>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</si>
  <si>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</si>
  <si>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</si>
  <si>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 ГОД</t>
  </si>
  <si>
    <t>ПЛАНИРОВАНИЕ ВЫПЛАВКИ — УНИВЕРСАЛЬНЫЙ ШАБЛОН</t>
  </si>
  <si>
    <t>Лист</t>
  </si>
  <si>
    <t>Назначение</t>
  </si>
  <si>
    <t>СПРАВОЧНИКИ — базовые параметры (заполните жёлтые ячейки)</t>
  </si>
  <si>
    <t>Б. Шихтовые материалы</t>
  </si>
  <si>
    <t>А. Марки металла / сплава</t>
  </si>
  <si>
    <t>В. Параметры плавильных агрегатов</t>
  </si>
  <si>
    <t>ПРОИЗВОДСТВЕННАЯ ПРОГРАММА ВЫПЛАВКИ</t>
  </si>
  <si>
    <t>РАСЧЁТ ШИХТЫ - нормы расхода на 1 т жидкого металла</t>
  </si>
  <si>
    <t>Жёлтые ячейки — нормы расхода материалов (кг/т ж.м.). Итоги - автоматически.</t>
  </si>
  <si>
    <t>ИТОГО ШИХТА + ФЛЮСЫ + ФЕРРОСПЛАВЫ</t>
  </si>
  <si>
    <t>Нормы расхода - на 1 т ЖИДКОГО металла. Угар учтён отдельно на листе «Материальный баланс».</t>
  </si>
  <si>
    <t>Объём плана указывается в тоннах ГОТОВОЙ ПРОДУКЦИИ (за вычетом угара и брака).</t>
  </si>
  <si>
    <t>Как использовать:</t>
  </si>
  <si>
    <t>МАТЕРИАЛЬНЫЙ БАЛАНС ВЫПЛАВКИ (период / плавка)</t>
  </si>
  <si>
    <t>ПРИХОД</t>
  </si>
  <si>
    <t>РАСХОД / ПОТЕРИ</t>
  </si>
  <si>
    <t>&lt; 85% — норма   🟡 85–99% — высокая загрузка   🔴 ≥ 100% — перегрузка (пересмотрите план)</t>
  </si>
  <si>
    <t>ЗАГРУЗКА ПЛАВИЛЬНЫХ АГРЕГАТОВ (месяц)</t>
  </si>
  <si>
    <t>ПЛАН–ФАКТ: выплавка по месяцам</t>
  </si>
</sst>
</file>

<file path=xl/styles.xml><?xml version="1.0" encoding="utf-8"?>
<styleSheet xmlns="http://schemas.openxmlformats.org/spreadsheetml/2006/main">
  <numFmts count="3">
    <numFmt numFmtId="164" formatCode="#,##0.0"/>
    <numFmt numFmtId="165" formatCode="0.0%"/>
    <numFmt numFmtId="166" formatCode="\+#,##0.0;\-#,##0.0"/>
  </numFmts>
  <fonts count="17">
    <font>
      <sz val="11"/>
      <color theme="1"/>
      <name val="Calibri"/>
      <family val="2"/>
      <scheme val="minor"/>
    </font>
    <font>
      <b/>
      <sz val="16"/>
      <color rgb="FFFFFFFF"/>
      <name val="Calibri"/>
    </font>
    <font>
      <i/>
      <sz val="10"/>
      <color rgb="FFFFFFFF"/>
      <name val="Calibri"/>
    </font>
    <font>
      <b/>
      <sz val="10"/>
      <color rgb="FF1F3864"/>
      <name val="Calibri"/>
    </font>
    <font>
      <b/>
      <sz val="10"/>
      <color rgb="FFFFFFFF"/>
      <name val="Calibri"/>
    </font>
    <font>
      <sz val="10"/>
      <color rgb="FF595959"/>
      <name val="Calibri"/>
    </font>
    <font>
      <sz val="10"/>
      <color rgb="FF404040"/>
      <name val="Calibri"/>
    </font>
    <font>
      <b/>
      <sz val="14"/>
      <color rgb="FFFFFFFF"/>
      <name val="Calibri"/>
    </font>
    <font>
      <b/>
      <sz val="11"/>
      <color rgb="FF1F3864"/>
      <name val="Calibri"/>
    </font>
    <font>
      <sz val="10"/>
      <name val="Calibri"/>
    </font>
    <font>
      <b/>
      <sz val="10"/>
      <name val="Calibri"/>
    </font>
    <font>
      <i/>
      <sz val="9"/>
      <color rgb="FF595959"/>
      <name val="Calibri"/>
    </font>
    <font>
      <i/>
      <sz val="10"/>
      <color rgb="FF595959"/>
      <name val="Calibri"/>
    </font>
    <font>
      <b/>
      <sz val="11"/>
      <name val="Calibri"/>
    </font>
    <font>
      <b/>
      <sz val="12"/>
      <color rgb="FF1F3864"/>
      <name val="Calibri"/>
    </font>
    <font>
      <b/>
      <sz val="12"/>
      <name val="Calibri"/>
    </font>
    <font>
      <sz val="10"/>
      <color rgb="FF00375A"/>
      <name val="Calibri"/>
    </font>
  </fonts>
  <fills count="9">
    <fill>
      <patternFill patternType="none"/>
    </fill>
    <fill>
      <patternFill patternType="gray125"/>
    </fill>
    <fill>
      <patternFill patternType="solid">
        <fgColor rgb="FF1F3864"/>
      </patternFill>
    </fill>
    <fill>
      <patternFill patternType="solid">
        <fgColor rgb="FF2E75B6"/>
      </patternFill>
    </fill>
    <fill>
      <patternFill patternType="solid">
        <fgColor rgb="FFF2F2F2"/>
      </patternFill>
    </fill>
    <fill>
      <patternFill patternType="solid">
        <fgColor rgb="FFFFF2CC"/>
      </patternFill>
    </fill>
    <fill>
      <patternFill patternType="solid">
        <fgColor rgb="FFFFFFFF"/>
      </patternFill>
    </fill>
    <fill>
      <patternFill patternType="solid">
        <fgColor rgb="FFE2EFDA"/>
      </patternFill>
    </fill>
    <fill>
      <patternFill patternType="solid">
        <fgColor rgb="FFDAEEF3"/>
      </patternFill>
    </fill>
  </fills>
  <borders count="3">
    <border>
      <left/>
      <right/>
      <top/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medium">
        <color rgb="FF1F3864"/>
      </left>
      <right style="thin">
        <color rgb="FFBFBFBF"/>
      </right>
      <top style="medium">
        <color rgb="FF1F3864"/>
      </top>
      <bottom style="thin">
        <color rgb="FFBFBFBF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4" fillId="3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left" vertical="center" wrapText="1"/>
    </xf>
    <xf numFmtId="0" fontId="8" fillId="0" borderId="0" xfId="0" applyFont="1"/>
    <xf numFmtId="0" fontId="9" fillId="4" borderId="1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10" fillId="6" borderId="1" xfId="0" applyFont="1" applyFill="1" applyBorder="1" applyAlignment="1">
      <alignment horizontal="left" vertical="center"/>
    </xf>
    <xf numFmtId="164" fontId="9" fillId="5" borderId="1" xfId="0" applyNumberFormat="1" applyFont="1" applyFill="1" applyBorder="1" applyAlignment="1">
      <alignment horizontal="center" vertical="center"/>
    </xf>
    <xf numFmtId="164" fontId="10" fillId="7" borderId="1" xfId="0" applyNumberFormat="1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left" vertical="center"/>
    </xf>
    <xf numFmtId="164" fontId="4" fillId="2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/>
    </xf>
    <xf numFmtId="0" fontId="9" fillId="4" borderId="1" xfId="0" applyFont="1" applyFill="1" applyBorder="1" applyAlignment="1">
      <alignment horizontal="left" vertical="center"/>
    </xf>
    <xf numFmtId="0" fontId="0" fillId="4" borderId="1" xfId="0" applyFill="1" applyBorder="1"/>
    <xf numFmtId="3" fontId="9" fillId="5" borderId="1" xfId="0" applyNumberFormat="1" applyFont="1" applyFill="1" applyBorder="1" applyAlignment="1">
      <alignment horizontal="center" vertical="center"/>
    </xf>
    <xf numFmtId="3" fontId="12" fillId="4" borderId="1" xfId="0" applyNumberFormat="1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left" vertical="center"/>
    </xf>
    <xf numFmtId="0" fontId="0" fillId="6" borderId="1" xfId="0" applyFill="1" applyBorder="1"/>
    <xf numFmtId="3" fontId="12" fillId="6" borderId="1" xfId="0" applyNumberFormat="1" applyFont="1" applyFill="1" applyBorder="1" applyAlignment="1">
      <alignment horizontal="center" vertical="center"/>
    </xf>
    <xf numFmtId="0" fontId="10" fillId="7" borderId="1" xfId="0" applyFont="1" applyFill="1" applyBorder="1" applyAlignment="1">
      <alignment horizontal="left" vertical="center"/>
    </xf>
    <xf numFmtId="0" fontId="0" fillId="7" borderId="1" xfId="0" applyFill="1" applyBorder="1"/>
    <xf numFmtId="3" fontId="10" fillId="7" borderId="1" xfId="0" applyNumberFormat="1" applyFont="1" applyFill="1" applyBorder="1" applyAlignment="1">
      <alignment horizontal="center" vertical="center"/>
    </xf>
    <xf numFmtId="3" fontId="9" fillId="7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0" fillId="2" borderId="1" xfId="0" applyFill="1" applyBorder="1"/>
    <xf numFmtId="3" fontId="4" fillId="2" borderId="1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4" fillId="5" borderId="2" xfId="0" applyFont="1" applyFill="1" applyBorder="1" applyAlignment="1">
      <alignment horizontal="center" vertical="center"/>
    </xf>
    <xf numFmtId="0" fontId="12" fillId="0" borderId="0" xfId="0" applyFont="1"/>
    <xf numFmtId="0" fontId="13" fillId="5" borderId="2" xfId="0" applyFont="1" applyFill="1" applyBorder="1" applyAlignment="1">
      <alignment horizontal="center" vertical="center"/>
    </xf>
    <xf numFmtId="4" fontId="9" fillId="7" borderId="1" xfId="0" applyNumberFormat="1" applyFont="1" applyFill="1" applyBorder="1" applyAlignment="1">
      <alignment horizontal="center" vertical="center"/>
    </xf>
    <xf numFmtId="164" fontId="9" fillId="7" borderId="1" xfId="0" applyNumberFormat="1" applyFont="1" applyFill="1" applyBorder="1" applyAlignment="1">
      <alignment horizontal="center" vertical="center"/>
    </xf>
    <xf numFmtId="0" fontId="0" fillId="3" borderId="1" xfId="0" applyFill="1" applyBorder="1"/>
    <xf numFmtId="4" fontId="4" fillId="3" borderId="1" xfId="0" applyNumberFormat="1" applyFont="1" applyFill="1" applyBorder="1" applyAlignment="1">
      <alignment horizontal="center" vertical="center"/>
    </xf>
    <xf numFmtId="164" fontId="4" fillId="3" borderId="1" xfId="0" applyNumberFormat="1" applyFont="1" applyFill="1" applyBorder="1" applyAlignment="1">
      <alignment horizontal="center" vertical="center"/>
    </xf>
    <xf numFmtId="165" fontId="0" fillId="5" borderId="1" xfId="0" applyNumberFormat="1" applyFill="1" applyBorder="1" applyAlignment="1">
      <alignment horizontal="center" vertical="center"/>
    </xf>
    <xf numFmtId="4" fontId="0" fillId="7" borderId="1" xfId="0" applyNumberForma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left" vertical="center"/>
    </xf>
    <xf numFmtId="0" fontId="12" fillId="6" borderId="1" xfId="0" applyFont="1" applyFill="1" applyBorder="1" applyAlignment="1">
      <alignment horizontal="left" vertical="center"/>
    </xf>
    <xf numFmtId="165" fontId="4" fillId="2" borderId="1" xfId="0" applyNumberFormat="1" applyFont="1" applyFill="1" applyBorder="1" applyAlignment="1">
      <alignment horizontal="center" vertical="center"/>
    </xf>
    <xf numFmtId="4" fontId="4" fillId="2" borderId="1" xfId="0" applyNumberFormat="1" applyFont="1" applyFill="1" applyBorder="1" applyAlignment="1">
      <alignment horizontal="center" vertical="center"/>
    </xf>
    <xf numFmtId="0" fontId="9" fillId="0" borderId="0" xfId="0" applyFont="1"/>
    <xf numFmtId="4" fontId="9" fillId="0" borderId="0" xfId="0" applyNumberFormat="1" applyFont="1"/>
    <xf numFmtId="0" fontId="13" fillId="0" borderId="0" xfId="0" applyFont="1"/>
    <xf numFmtId="4" fontId="15" fillId="5" borderId="2" xfId="0" applyNumberFormat="1" applyFont="1" applyFill="1" applyBorder="1"/>
    <xf numFmtId="0" fontId="10" fillId="5" borderId="1" xfId="0" applyFont="1" applyFill="1" applyBorder="1" applyAlignment="1">
      <alignment horizontal="left" vertical="center"/>
    </xf>
    <xf numFmtId="0" fontId="9" fillId="5" borderId="1" xfId="0" applyFont="1" applyFill="1" applyBorder="1" applyAlignment="1">
      <alignment horizontal="left" vertical="center"/>
    </xf>
    <xf numFmtId="9" fontId="9" fillId="5" borderId="1" xfId="0" applyNumberFormat="1" applyFont="1" applyFill="1" applyBorder="1" applyAlignment="1">
      <alignment horizontal="center" vertical="center"/>
    </xf>
    <xf numFmtId="0" fontId="9" fillId="7" borderId="1" xfId="0" applyFont="1" applyFill="1" applyBorder="1" applyAlignment="1">
      <alignment horizontal="center" vertical="center"/>
    </xf>
    <xf numFmtId="165" fontId="10" fillId="7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/>
    <xf numFmtId="164" fontId="9" fillId="6" borderId="1" xfId="0" applyNumberFormat="1" applyFont="1" applyFill="1" applyBorder="1" applyAlignment="1">
      <alignment horizontal="center" vertical="center"/>
    </xf>
    <xf numFmtId="164" fontId="16" fillId="8" borderId="1" xfId="0" applyNumberFormat="1" applyFont="1" applyFill="1" applyBorder="1" applyAlignment="1">
      <alignment horizontal="center" vertical="center"/>
    </xf>
    <xf numFmtId="166" fontId="9" fillId="7" borderId="1" xfId="0" applyNumberFormat="1" applyFont="1" applyFill="1" applyBorder="1" applyAlignment="1">
      <alignment horizontal="center" vertical="center"/>
    </xf>
    <xf numFmtId="164" fontId="9" fillId="4" borderId="1" xfId="0" applyNumberFormat="1" applyFont="1" applyFill="1" applyBorder="1" applyAlignment="1">
      <alignment horizontal="center" vertical="center"/>
    </xf>
    <xf numFmtId="166" fontId="4" fillId="2" borderId="1" xfId="0" applyNumberFormat="1" applyFont="1" applyFill="1" applyBorder="1" applyAlignment="1">
      <alignment horizontal="center" vertical="center"/>
    </xf>
    <xf numFmtId="0" fontId="3" fillId="0" borderId="0" xfId="0" applyFont="1"/>
    <xf numFmtId="0" fontId="0" fillId="0" borderId="0" xfId="0"/>
    <xf numFmtId="0" fontId="2" fillId="3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11" fillId="0" borderId="0" xfId="0" applyFont="1"/>
    <xf numFmtId="0" fontId="4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/>
    </xf>
    <xf numFmtId="0" fontId="12" fillId="0" borderId="0" xfId="0" applyFont="1"/>
  </cellXfs>
  <cellStyles count="1">
    <cellStyle name="Обычный" xfId="0" builtinId="0"/>
  </cellStyles>
  <dxfs count="6">
    <dxf>
      <fill>
        <patternFill patternType="solid">
          <fgColor rgb="FFFCE4D6"/>
        </patternFill>
      </fill>
    </dxf>
    <dxf>
      <fill>
        <patternFill patternType="solid">
          <fgColor rgb="FFFFF2CC"/>
        </patternFill>
      </fill>
    </dxf>
    <dxf>
      <fill>
        <patternFill patternType="solid">
          <fgColor rgb="FFE2EFDA"/>
        </patternFill>
      </fill>
    </dxf>
    <dxf>
      <fill>
        <patternFill patternType="solid">
          <fgColor rgb="FFE2EFDA"/>
        </patternFill>
      </fill>
    </dxf>
    <dxf>
      <fill>
        <patternFill patternType="solid">
          <fgColor rgb="FFFFF2CC"/>
        </patternFill>
      </fill>
    </dxf>
    <dxf>
      <fill>
        <patternFill patternType="solid">
          <fgColor rgb="FFFCE4D6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style val="10"/>
  <c:chart>
    <c:title>
      <c:tx>
        <c:rich>
          <a:bodyPr/>
          <a:lstStyle/>
          <a:p>
            <a:pPr>
              <a:defRPr/>
            </a:pPr>
            <a:r>
              <a:rPr lang="ru-RU"/>
              <a:t>План </a:t>
            </a:r>
            <a:r>
              <a:rPr lang="en-US"/>
              <a:t>vs </a:t>
            </a:r>
            <a:r>
              <a:rPr lang="ru-RU"/>
              <a:t>Факт (т)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'6. План-Факт'!$C$4</c:f>
              <c:strCache>
                <c:ptCount val="1"/>
                <c:pt idx="0">
                  <c:v>ПЛАН, т</c:v>
                </c:pt>
              </c:strCache>
            </c:strRef>
          </c:tx>
          <c:spPr>
            <a:ln w="20000">
              <a:solidFill>
                <a:srgbClr val="2E75B6"/>
              </a:solidFill>
              <a:prstDash val="solid"/>
            </a:ln>
          </c:spPr>
          <c:marker>
            <c:symbol val="none"/>
          </c:marker>
          <c:cat>
            <c:strRef>
              <c:f>'6. План-Факт'!$A$5:$A$16</c:f>
              <c:strCache>
                <c:ptCount val="12"/>
                <c:pt idx="0">
                  <c:v>Январь</c:v>
                </c:pt>
                <c:pt idx="1">
                  <c:v>Февраль</c:v>
                </c:pt>
                <c:pt idx="2">
                  <c:v>Март</c:v>
                </c:pt>
                <c:pt idx="3">
                  <c:v>Апрель</c:v>
                </c:pt>
                <c:pt idx="4">
                  <c:v>Май</c:v>
                </c:pt>
                <c:pt idx="5">
                  <c:v>Июнь</c:v>
                </c:pt>
                <c:pt idx="6">
                  <c:v>Июль</c:v>
                </c:pt>
                <c:pt idx="7">
                  <c:v>Август</c:v>
                </c:pt>
                <c:pt idx="8">
                  <c:v>Сентябрь</c:v>
                </c:pt>
                <c:pt idx="9">
                  <c:v>Октябрь</c:v>
                </c:pt>
                <c:pt idx="10">
                  <c:v>Ноябрь</c:v>
                </c:pt>
                <c:pt idx="11">
                  <c:v>Декабрь</c:v>
                </c:pt>
              </c:strCache>
            </c:strRef>
          </c:cat>
          <c:val>
            <c:numRef>
              <c:f>'6. План-Факт'!$C$5:$C$16</c:f>
              <c:numCache>
                <c:formatCode>#,##0.0</c:formatCode>
                <c:ptCount val="12"/>
                <c:pt idx="0">
                  <c:v>500</c:v>
                </c:pt>
                <c:pt idx="1">
                  <c:v>500</c:v>
                </c:pt>
                <c:pt idx="2">
                  <c:v>600</c:v>
                </c:pt>
                <c:pt idx="3">
                  <c:v>600</c:v>
                </c:pt>
                <c:pt idx="4">
                  <c:v>650</c:v>
                </c:pt>
                <c:pt idx="5">
                  <c:v>650</c:v>
                </c:pt>
                <c:pt idx="6">
                  <c:v>600</c:v>
                </c:pt>
                <c:pt idx="7">
                  <c:v>600</c:v>
                </c:pt>
                <c:pt idx="8">
                  <c:v>550</c:v>
                </c:pt>
                <c:pt idx="9">
                  <c:v>550</c:v>
                </c:pt>
                <c:pt idx="10">
                  <c:v>500</c:v>
                </c:pt>
                <c:pt idx="11">
                  <c:v>500</c:v>
                </c:pt>
              </c:numCache>
            </c:numRef>
          </c:val>
        </c:ser>
        <c:ser>
          <c:idx val="1"/>
          <c:order val="1"/>
          <c:tx>
            <c:strRef>
              <c:f>'6. План-Факт'!$D$4</c:f>
              <c:strCache>
                <c:ptCount val="1"/>
                <c:pt idx="0">
                  <c:v>ФАКТ, т</c:v>
                </c:pt>
              </c:strCache>
            </c:strRef>
          </c:tx>
          <c:spPr>
            <a:ln w="20000">
              <a:solidFill>
                <a:srgbClr val="70AD47"/>
              </a:solidFill>
              <a:prstDash val="solid"/>
            </a:ln>
          </c:spPr>
          <c:marker>
            <c:symbol val="none"/>
          </c:marker>
          <c:cat>
            <c:strRef>
              <c:f>'6. План-Факт'!$A$5:$A$16</c:f>
              <c:strCache>
                <c:ptCount val="12"/>
                <c:pt idx="0">
                  <c:v>Январь</c:v>
                </c:pt>
                <c:pt idx="1">
                  <c:v>Февраль</c:v>
                </c:pt>
                <c:pt idx="2">
                  <c:v>Март</c:v>
                </c:pt>
                <c:pt idx="3">
                  <c:v>Апрель</c:v>
                </c:pt>
                <c:pt idx="4">
                  <c:v>Май</c:v>
                </c:pt>
                <c:pt idx="5">
                  <c:v>Июнь</c:v>
                </c:pt>
                <c:pt idx="6">
                  <c:v>Июль</c:v>
                </c:pt>
                <c:pt idx="7">
                  <c:v>Август</c:v>
                </c:pt>
                <c:pt idx="8">
                  <c:v>Сентябрь</c:v>
                </c:pt>
                <c:pt idx="9">
                  <c:v>Октябрь</c:v>
                </c:pt>
                <c:pt idx="10">
                  <c:v>Ноябрь</c:v>
                </c:pt>
                <c:pt idx="11">
                  <c:v>Декабрь</c:v>
                </c:pt>
              </c:strCache>
            </c:strRef>
          </c:cat>
          <c:val>
            <c:numRef>
              <c:f>'6. План-Факт'!$D$5:$D$16</c:f>
              <c:numCache>
                <c:formatCode>#,##0.0</c:formatCode>
                <c:ptCount val="12"/>
                <c:pt idx="0">
                  <c:v>495</c:v>
                </c:pt>
                <c:pt idx="1">
                  <c:v>512</c:v>
                </c:pt>
                <c:pt idx="2">
                  <c:v>588</c:v>
                </c:pt>
                <c:pt idx="3">
                  <c:v>614</c:v>
                </c:pt>
                <c:pt idx="4">
                  <c:v>643</c:v>
                </c:pt>
                <c:pt idx="5">
                  <c:v>667</c:v>
                </c:pt>
                <c:pt idx="6">
                  <c:v>598</c:v>
                </c:pt>
                <c:pt idx="7">
                  <c:v>582</c:v>
                </c:pt>
                <c:pt idx="8">
                  <c:v>541</c:v>
                </c:pt>
                <c:pt idx="9">
                  <c:v>563</c:v>
                </c:pt>
                <c:pt idx="10">
                  <c:v>488</c:v>
                </c:pt>
              </c:numCache>
            </c:numRef>
          </c:val>
        </c:ser>
        <c:marker val="1"/>
        <c:axId val="142563968"/>
        <c:axId val="142570240"/>
      </c:lineChart>
      <c:catAx>
        <c:axId val="142563968"/>
        <c:scaling>
          <c:orientation val="minMax"/>
        </c:scaling>
        <c:axPos val="b"/>
        <c:majorTickMark val="none"/>
        <c:tickLblPos val="nextTo"/>
        <c:crossAx val="142570240"/>
        <c:crosses val="autoZero"/>
        <c:lblAlgn val="ctr"/>
        <c:lblOffset val="100"/>
      </c:catAx>
      <c:valAx>
        <c:axId val="142570240"/>
        <c:scaling>
          <c:orientation val="minMax"/>
        </c:scaling>
        <c:axPos val="l"/>
        <c:majorGridlines/>
        <c:numFmt formatCode="#,##0.0" sourceLinked="1"/>
        <c:majorTickMark val="none"/>
        <c:tickLblPos val="nextTo"/>
        <c:crossAx val="142563968"/>
        <c:crosses val="autoZero"/>
        <c:crossBetween val="between"/>
      </c:valAx>
    </c:plotArea>
    <c:legend>
      <c:legendPos val="r"/>
      <c:layout/>
    </c:legend>
    <c:plotVisOnly val="1"/>
    <c:dispBlanksAs val="gap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19</xdr:row>
      <xdr:rowOff>0</xdr:rowOff>
    </xdr:from>
    <xdr:ext cx="6480000" cy="3600000"/>
    <xdr:graphicFrame macro="">
      <xdr:nvGraphicFramePr>
        <xdr:cNvPr id="0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1F3864"/>
  </sheetPr>
  <dimension ref="A1:H18"/>
  <sheetViews>
    <sheetView showGridLines="0" zoomScale="90" workbookViewId="0">
      <selection activeCell="B28" sqref="B28"/>
    </sheetView>
  </sheetViews>
  <sheetFormatPr defaultRowHeight="15"/>
  <cols>
    <col min="1" max="1" width="36" customWidth="1"/>
    <col min="2" max="2" width="62" customWidth="1"/>
  </cols>
  <sheetData>
    <row r="1" spans="1:8" ht="27.95" customHeight="1">
      <c r="A1" s="63" t="s">
        <v>176</v>
      </c>
      <c r="B1" s="61"/>
      <c r="C1" s="61"/>
      <c r="D1" s="61"/>
      <c r="E1" s="61"/>
      <c r="F1" s="61"/>
      <c r="G1" s="61"/>
      <c r="H1" s="61"/>
    </row>
    <row r="2" spans="1:8" ht="18" customHeight="1">
      <c r="A2" s="62" t="s">
        <v>0</v>
      </c>
      <c r="B2" s="61"/>
      <c r="C2" s="61"/>
      <c r="D2" s="61"/>
      <c r="E2" s="61"/>
      <c r="F2" s="61"/>
      <c r="G2" s="61"/>
      <c r="H2" s="61"/>
    </row>
    <row r="3" spans="1:8" ht="18" customHeight="1">
      <c r="A3" s="60"/>
      <c r="B3" s="61"/>
    </row>
    <row r="4" spans="1:8" ht="18" customHeight="1">
      <c r="A4" s="1" t="s">
        <v>177</v>
      </c>
      <c r="B4" s="1" t="s">
        <v>178</v>
      </c>
    </row>
    <row r="5" spans="1:8">
      <c r="A5" s="2" t="s">
        <v>1</v>
      </c>
      <c r="B5" s="3" t="s">
        <v>2</v>
      </c>
    </row>
    <row r="6" spans="1:8">
      <c r="A6" s="2" t="s">
        <v>3</v>
      </c>
      <c r="B6" s="3" t="s">
        <v>4</v>
      </c>
    </row>
    <row r="7" spans="1:8">
      <c r="A7" s="2" t="s">
        <v>5</v>
      </c>
      <c r="B7" s="3" t="s">
        <v>6</v>
      </c>
    </row>
    <row r="8" spans="1:8" ht="18" customHeight="1">
      <c r="A8" s="2" t="s">
        <v>7</v>
      </c>
      <c r="B8" s="3" t="s">
        <v>8</v>
      </c>
    </row>
    <row r="9" spans="1:8" ht="18" customHeight="1">
      <c r="A9" s="2" t="s">
        <v>9</v>
      </c>
      <c r="B9" s="3" t="s">
        <v>10</v>
      </c>
    </row>
    <row r="10" spans="1:8" ht="18" customHeight="1">
      <c r="A10" s="2" t="s">
        <v>11</v>
      </c>
      <c r="B10" s="3" t="s">
        <v>12</v>
      </c>
    </row>
    <row r="11" spans="1:8" ht="18" customHeight="1">
      <c r="A11" s="60"/>
      <c r="B11" s="61"/>
    </row>
    <row r="12" spans="1:8" ht="18" customHeight="1">
      <c r="A12" s="60" t="s">
        <v>189</v>
      </c>
      <c r="B12" s="61"/>
    </row>
    <row r="13" spans="1:8" ht="18" customHeight="1">
      <c r="A13" s="2" t="s">
        <v>13</v>
      </c>
      <c r="B13" s="3" t="s">
        <v>14</v>
      </c>
    </row>
    <row r="14" spans="1:8" ht="18" customHeight="1">
      <c r="A14" s="2" t="s">
        <v>15</v>
      </c>
      <c r="B14" s="3" t="s">
        <v>16</v>
      </c>
    </row>
    <row r="15" spans="1:8" ht="18" customHeight="1">
      <c r="A15" s="2" t="s">
        <v>17</v>
      </c>
      <c r="B15" s="3" t="s">
        <v>18</v>
      </c>
    </row>
    <row r="16" spans="1:8" ht="18" customHeight="1">
      <c r="A16" s="2" t="s">
        <v>19</v>
      </c>
      <c r="B16" s="3" t="s">
        <v>20</v>
      </c>
    </row>
    <row r="17" spans="1:2" ht="18" customHeight="1">
      <c r="A17" s="2" t="s">
        <v>21</v>
      </c>
      <c r="B17" s="3" t="s">
        <v>22</v>
      </c>
    </row>
    <row r="18" spans="1:2" ht="18" customHeight="1">
      <c r="A18" s="2" t="s">
        <v>23</v>
      </c>
      <c r="B18" s="3" t="s">
        <v>24</v>
      </c>
    </row>
  </sheetData>
  <mergeCells count="5">
    <mergeCell ref="A11:B11"/>
    <mergeCell ref="A2:H2"/>
    <mergeCell ref="A1:H1"/>
    <mergeCell ref="A3:B3"/>
    <mergeCell ref="A12:B12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C000"/>
  </sheetPr>
  <dimension ref="A1:H32"/>
  <sheetViews>
    <sheetView showGridLines="0" zoomScale="90" workbookViewId="0">
      <pane ySplit="4" topLeftCell="A5" activePane="bottomLeft" state="frozen"/>
      <selection pane="bottomLeft" activeCell="C39" sqref="C39"/>
    </sheetView>
  </sheetViews>
  <sheetFormatPr defaultRowHeight="15"/>
  <cols>
    <col min="1" max="1" width="4" customWidth="1"/>
    <col min="2" max="3" width="20" customWidth="1"/>
    <col min="4" max="4" width="16" customWidth="1"/>
    <col min="5" max="5" width="14" customWidth="1"/>
    <col min="6" max="6" width="16" customWidth="1"/>
    <col min="7" max="7" width="24" customWidth="1"/>
  </cols>
  <sheetData>
    <row r="1" spans="1:8" ht="27.95" customHeight="1">
      <c r="A1" s="64" t="s">
        <v>179</v>
      </c>
      <c r="B1" s="61"/>
      <c r="C1" s="61"/>
      <c r="D1" s="61"/>
      <c r="E1" s="61"/>
      <c r="F1" s="61"/>
      <c r="G1" s="61"/>
      <c r="H1" s="61"/>
    </row>
    <row r="2" spans="1:8" ht="18" customHeight="1">
      <c r="A2" s="62" t="s">
        <v>25</v>
      </c>
      <c r="B2" s="61"/>
      <c r="C2" s="61"/>
      <c r="D2" s="61"/>
      <c r="E2" s="61"/>
      <c r="F2" s="61"/>
      <c r="G2" s="61"/>
      <c r="H2" s="61"/>
    </row>
    <row r="4" spans="1:8" ht="20.100000000000001" customHeight="1">
      <c r="A4" s="4" t="s">
        <v>181</v>
      </c>
    </row>
    <row r="5" spans="1:8">
      <c r="A5" s="1" t="s">
        <v>26</v>
      </c>
      <c r="B5" s="1" t="s">
        <v>27</v>
      </c>
      <c r="C5" s="1" t="s">
        <v>28</v>
      </c>
      <c r="D5" s="1" t="s">
        <v>29</v>
      </c>
      <c r="E5" s="1" t="s">
        <v>30</v>
      </c>
      <c r="F5" s="1" t="s">
        <v>31</v>
      </c>
      <c r="G5" s="1" t="s">
        <v>32</v>
      </c>
    </row>
    <row r="6" spans="1:8">
      <c r="A6" s="5">
        <v>1</v>
      </c>
      <c r="B6" s="6" t="s">
        <v>33</v>
      </c>
      <c r="C6" s="6" t="s">
        <v>34</v>
      </c>
      <c r="D6" s="6">
        <v>7.85</v>
      </c>
      <c r="E6" s="6">
        <v>5</v>
      </c>
      <c r="F6" s="6">
        <v>92</v>
      </c>
      <c r="G6" s="6" t="s">
        <v>35</v>
      </c>
    </row>
    <row r="7" spans="1:8">
      <c r="A7" s="7">
        <v>2</v>
      </c>
      <c r="B7" s="6" t="s">
        <v>36</v>
      </c>
      <c r="C7" s="6" t="s">
        <v>37</v>
      </c>
      <c r="D7" s="6">
        <v>7.85</v>
      </c>
      <c r="E7" s="6">
        <v>5.5</v>
      </c>
      <c r="F7" s="6">
        <v>91.5</v>
      </c>
      <c r="G7" s="6" t="s">
        <v>38</v>
      </c>
    </row>
    <row r="8" spans="1:8">
      <c r="A8" s="5">
        <v>3</v>
      </c>
      <c r="B8" s="6" t="s">
        <v>39</v>
      </c>
      <c r="C8" s="6" t="s">
        <v>40</v>
      </c>
      <c r="D8" s="6">
        <v>7.9</v>
      </c>
      <c r="E8" s="6">
        <v>4</v>
      </c>
      <c r="F8" s="6">
        <v>93</v>
      </c>
      <c r="G8" s="6" t="s">
        <v>41</v>
      </c>
    </row>
    <row r="9" spans="1:8">
      <c r="A9" s="7">
        <v>4</v>
      </c>
      <c r="B9" s="6" t="s">
        <v>42</v>
      </c>
      <c r="C9" s="6" t="s">
        <v>43</v>
      </c>
      <c r="D9" s="6">
        <v>7.2</v>
      </c>
      <c r="E9" s="6">
        <v>6</v>
      </c>
      <c r="F9" s="6">
        <v>90</v>
      </c>
      <c r="G9" s="6" t="s">
        <v>44</v>
      </c>
    </row>
    <row r="10" spans="1:8">
      <c r="A10" s="5">
        <v>5</v>
      </c>
      <c r="B10" s="6" t="s">
        <v>45</v>
      </c>
      <c r="C10" s="6" t="s">
        <v>46</v>
      </c>
      <c r="D10" s="6">
        <v>2.65</v>
      </c>
      <c r="E10" s="6">
        <v>3.5</v>
      </c>
      <c r="F10" s="6">
        <v>94</v>
      </c>
      <c r="G10" s="6" t="s">
        <v>47</v>
      </c>
    </row>
    <row r="11" spans="1:8">
      <c r="A11" s="7">
        <v>6</v>
      </c>
      <c r="B11" s="6" t="s">
        <v>48</v>
      </c>
      <c r="C11" s="6"/>
      <c r="D11" s="6">
        <v>7.85</v>
      </c>
      <c r="E11" s="6">
        <v>5</v>
      </c>
      <c r="F11" s="6">
        <v>92</v>
      </c>
      <c r="G11" s="6" t="s">
        <v>49</v>
      </c>
    </row>
    <row r="14" spans="1:8" ht="20.100000000000001" customHeight="1">
      <c r="A14" s="4" t="s">
        <v>180</v>
      </c>
    </row>
    <row r="15" spans="1:8" ht="25.5">
      <c r="A15" s="8" t="s">
        <v>26</v>
      </c>
      <c r="B15" s="8" t="s">
        <v>50</v>
      </c>
      <c r="C15" s="8" t="s">
        <v>51</v>
      </c>
      <c r="D15" s="8" t="s">
        <v>52</v>
      </c>
      <c r="E15" s="8" t="s">
        <v>53</v>
      </c>
      <c r="F15" s="8" t="s">
        <v>54</v>
      </c>
      <c r="G15" s="8" t="s">
        <v>55</v>
      </c>
    </row>
    <row r="16" spans="1:8">
      <c r="A16" s="5">
        <v>1</v>
      </c>
      <c r="B16" s="6" t="s">
        <v>56</v>
      </c>
      <c r="C16" s="6">
        <v>98</v>
      </c>
      <c r="D16" s="6">
        <v>0.2</v>
      </c>
      <c r="E16" s="6">
        <v>5</v>
      </c>
      <c r="F16" s="6">
        <v>18000</v>
      </c>
      <c r="G16" s="6" t="s">
        <v>57</v>
      </c>
    </row>
    <row r="17" spans="1:8">
      <c r="A17" s="7">
        <v>2</v>
      </c>
      <c r="B17" s="6" t="s">
        <v>58</v>
      </c>
      <c r="C17" s="6">
        <v>96.5</v>
      </c>
      <c r="D17" s="6">
        <v>0.35</v>
      </c>
      <c r="E17" s="6">
        <v>7</v>
      </c>
      <c r="F17" s="6">
        <v>15500</v>
      </c>
      <c r="G17" s="6" t="s">
        <v>59</v>
      </c>
    </row>
    <row r="18" spans="1:8">
      <c r="A18" s="5">
        <v>3</v>
      </c>
      <c r="B18" s="6" t="s">
        <v>60</v>
      </c>
      <c r="C18" s="6">
        <v>94</v>
      </c>
      <c r="D18" s="6">
        <v>4</v>
      </c>
      <c r="E18" s="6">
        <v>4</v>
      </c>
      <c r="F18" s="6">
        <v>22000</v>
      </c>
      <c r="G18" s="6" t="s">
        <v>61</v>
      </c>
    </row>
    <row r="19" spans="1:8">
      <c r="A19" s="7">
        <v>4</v>
      </c>
      <c r="B19" s="6" t="s">
        <v>62</v>
      </c>
      <c r="C19" s="6">
        <v>0</v>
      </c>
      <c r="D19" s="6">
        <v>0</v>
      </c>
      <c r="E19" s="6">
        <v>0</v>
      </c>
      <c r="F19" s="6">
        <v>4500</v>
      </c>
      <c r="G19" s="6" t="s">
        <v>63</v>
      </c>
    </row>
    <row r="20" spans="1:8">
      <c r="A20" s="5">
        <v>5</v>
      </c>
      <c r="B20" s="6" t="s">
        <v>64</v>
      </c>
      <c r="C20" s="6">
        <v>0</v>
      </c>
      <c r="D20" s="6">
        <v>0</v>
      </c>
      <c r="E20" s="6">
        <v>0</v>
      </c>
      <c r="F20" s="6">
        <v>12000</v>
      </c>
      <c r="G20" s="6" t="s">
        <v>55</v>
      </c>
    </row>
    <row r="21" spans="1:8">
      <c r="A21" s="7">
        <v>6</v>
      </c>
      <c r="B21" s="6" t="s">
        <v>65</v>
      </c>
      <c r="C21" s="6">
        <v>0</v>
      </c>
      <c r="D21" s="6">
        <v>0</v>
      </c>
      <c r="E21" s="6">
        <v>3</v>
      </c>
      <c r="F21" s="6">
        <v>80000</v>
      </c>
      <c r="G21" s="6" t="s">
        <v>66</v>
      </c>
    </row>
    <row r="22" spans="1:8">
      <c r="A22" s="5">
        <v>7</v>
      </c>
      <c r="B22" s="6" t="s">
        <v>67</v>
      </c>
      <c r="C22" s="6">
        <v>0</v>
      </c>
      <c r="D22" s="6">
        <v>0</v>
      </c>
      <c r="E22" s="6">
        <v>2.5</v>
      </c>
      <c r="F22" s="6">
        <v>320000</v>
      </c>
      <c r="G22" s="6" t="s">
        <v>66</v>
      </c>
    </row>
    <row r="23" spans="1:8">
      <c r="A23" s="7">
        <v>8</v>
      </c>
      <c r="B23" s="6" t="s">
        <v>68</v>
      </c>
      <c r="C23" s="6">
        <v>0</v>
      </c>
      <c r="D23" s="6">
        <v>0</v>
      </c>
      <c r="E23" s="6">
        <v>2</v>
      </c>
      <c r="F23" s="6">
        <v>150000</v>
      </c>
      <c r="G23" s="6" t="s">
        <v>66</v>
      </c>
    </row>
    <row r="24" spans="1:8">
      <c r="A24" s="5">
        <v>9</v>
      </c>
      <c r="B24" s="6" t="s">
        <v>69</v>
      </c>
      <c r="C24" s="6">
        <v>0</v>
      </c>
      <c r="D24" s="6">
        <v>0</v>
      </c>
      <c r="E24" s="6">
        <v>0</v>
      </c>
      <c r="F24" s="6">
        <v>0</v>
      </c>
      <c r="G24" s="6" t="s">
        <v>49</v>
      </c>
    </row>
    <row r="27" spans="1:8" ht="20.100000000000001" customHeight="1">
      <c r="A27" s="4" t="s">
        <v>182</v>
      </c>
    </row>
    <row r="28" spans="1:8" ht="38.25">
      <c r="A28" s="1" t="s">
        <v>26</v>
      </c>
      <c r="B28" s="1" t="s">
        <v>70</v>
      </c>
      <c r="C28" s="1" t="s">
        <v>71</v>
      </c>
      <c r="D28" s="1" t="s">
        <v>72</v>
      </c>
      <c r="E28" s="1" t="s">
        <v>73</v>
      </c>
      <c r="F28" s="1" t="s">
        <v>74</v>
      </c>
      <c r="G28" s="1" t="s">
        <v>75</v>
      </c>
      <c r="H28" s="1" t="s">
        <v>76</v>
      </c>
    </row>
    <row r="29" spans="1:8">
      <c r="A29" s="7">
        <v>1</v>
      </c>
      <c r="B29" s="6" t="s">
        <v>77</v>
      </c>
      <c r="C29" s="6" t="s">
        <v>78</v>
      </c>
      <c r="D29" s="6">
        <v>12</v>
      </c>
      <c r="E29" s="6">
        <v>1.5</v>
      </c>
      <c r="F29" s="6">
        <v>85</v>
      </c>
      <c r="G29" s="6">
        <v>672</v>
      </c>
      <c r="H29" s="6">
        <v>15</v>
      </c>
    </row>
    <row r="30" spans="1:8">
      <c r="A30" s="5">
        <v>2</v>
      </c>
      <c r="B30" s="6" t="s">
        <v>79</v>
      </c>
      <c r="C30" s="6" t="s">
        <v>80</v>
      </c>
      <c r="D30" s="6">
        <v>6</v>
      </c>
      <c r="E30" s="6">
        <v>1</v>
      </c>
      <c r="F30" s="6">
        <v>90</v>
      </c>
      <c r="G30" s="6">
        <v>672</v>
      </c>
      <c r="H30" s="6">
        <v>10</v>
      </c>
    </row>
    <row r="31" spans="1:8">
      <c r="A31" s="7">
        <v>3</v>
      </c>
      <c r="B31" s="6" t="s">
        <v>81</v>
      </c>
      <c r="C31" s="6" t="s">
        <v>82</v>
      </c>
      <c r="D31" s="6">
        <v>50</v>
      </c>
      <c r="E31" s="6">
        <v>8</v>
      </c>
      <c r="F31" s="6">
        <v>78</v>
      </c>
      <c r="G31" s="6">
        <v>672</v>
      </c>
      <c r="H31" s="6">
        <v>20</v>
      </c>
    </row>
    <row r="32" spans="1:8">
      <c r="A32" s="5">
        <v>4</v>
      </c>
      <c r="B32" s="6" t="s">
        <v>83</v>
      </c>
      <c r="C32" s="6" t="s">
        <v>84</v>
      </c>
      <c r="D32" s="6">
        <v>10</v>
      </c>
      <c r="E32" s="6">
        <v>2</v>
      </c>
      <c r="F32" s="6">
        <v>85</v>
      </c>
      <c r="G32" s="6">
        <v>672</v>
      </c>
      <c r="H32" s="6">
        <v>15</v>
      </c>
    </row>
  </sheetData>
  <mergeCells count="2">
    <mergeCell ref="A2:H2"/>
    <mergeCell ref="A1:H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2E75B6"/>
  </sheetPr>
  <dimension ref="A1:O13"/>
  <sheetViews>
    <sheetView showGridLines="0" zoomScale="90" workbookViewId="0">
      <pane ySplit="4" topLeftCell="A5" activePane="bottomLeft" state="frozen"/>
      <selection pane="bottomLeft" activeCell="F21" sqref="F21"/>
    </sheetView>
  </sheetViews>
  <sheetFormatPr defaultRowHeight="15"/>
  <cols>
    <col min="1" max="1" width="4" customWidth="1"/>
    <col min="2" max="2" width="20" customWidth="1"/>
    <col min="3" max="14" width="9" customWidth="1"/>
    <col min="15" max="15" width="12" customWidth="1"/>
  </cols>
  <sheetData>
    <row r="1" spans="1:15" ht="27.95" customHeight="1">
      <c r="A1" s="64" t="s">
        <v>183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</row>
    <row r="2" spans="1:15" ht="18" customHeight="1">
      <c r="A2" s="62" t="s">
        <v>85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</row>
    <row r="4" spans="1:15" ht="21.95" customHeight="1">
      <c r="A4" s="9" t="s">
        <v>26</v>
      </c>
      <c r="B4" s="9" t="s">
        <v>86</v>
      </c>
      <c r="C4" s="9" t="s">
        <v>87</v>
      </c>
      <c r="D4" s="9" t="s">
        <v>88</v>
      </c>
      <c r="E4" s="9" t="s">
        <v>89</v>
      </c>
      <c r="F4" s="9" t="s">
        <v>90</v>
      </c>
      <c r="G4" s="9" t="s">
        <v>91</v>
      </c>
      <c r="H4" s="9" t="s">
        <v>92</v>
      </c>
      <c r="I4" s="9" t="s">
        <v>93</v>
      </c>
      <c r="J4" s="9" t="s">
        <v>94</v>
      </c>
      <c r="K4" s="9" t="s">
        <v>95</v>
      </c>
      <c r="L4" s="9" t="s">
        <v>96</v>
      </c>
      <c r="M4" s="9" t="s">
        <v>97</v>
      </c>
      <c r="N4" s="9" t="s">
        <v>98</v>
      </c>
      <c r="O4" s="9" t="s">
        <v>99</v>
      </c>
    </row>
    <row r="5" spans="1:15">
      <c r="A5" s="7">
        <v>1</v>
      </c>
      <c r="B5" s="10" t="s">
        <v>33</v>
      </c>
      <c r="C5" s="11">
        <v>500</v>
      </c>
      <c r="D5" s="11">
        <v>500</v>
      </c>
      <c r="E5" s="11">
        <v>600</v>
      </c>
      <c r="F5" s="11">
        <v>600</v>
      </c>
      <c r="G5" s="11">
        <v>650</v>
      </c>
      <c r="H5" s="11">
        <v>650</v>
      </c>
      <c r="I5" s="11">
        <v>600</v>
      </c>
      <c r="J5" s="11">
        <v>600</v>
      </c>
      <c r="K5" s="11">
        <v>550</v>
      </c>
      <c r="L5" s="11">
        <v>550</v>
      </c>
      <c r="M5" s="11">
        <v>500</v>
      </c>
      <c r="N5" s="11">
        <v>500</v>
      </c>
      <c r="O5" s="12">
        <f t="shared" ref="O5:O10" si="0">SUM(C5:N5)</f>
        <v>6800</v>
      </c>
    </row>
    <row r="6" spans="1:15">
      <c r="A6" s="5">
        <v>2</v>
      </c>
      <c r="B6" s="13" t="s">
        <v>36</v>
      </c>
      <c r="C6" s="11">
        <v>300</v>
      </c>
      <c r="D6" s="11">
        <v>300</v>
      </c>
      <c r="E6" s="11">
        <v>350</v>
      </c>
      <c r="F6" s="11">
        <v>350</v>
      </c>
      <c r="G6" s="11">
        <v>400</v>
      </c>
      <c r="H6" s="11">
        <v>400</v>
      </c>
      <c r="I6" s="11">
        <v>350</v>
      </c>
      <c r="J6" s="11">
        <v>350</v>
      </c>
      <c r="K6" s="11">
        <v>300</v>
      </c>
      <c r="L6" s="11">
        <v>300</v>
      </c>
      <c r="M6" s="11">
        <v>250</v>
      </c>
      <c r="N6" s="11">
        <v>250</v>
      </c>
      <c r="O6" s="12">
        <f t="shared" si="0"/>
        <v>3900</v>
      </c>
    </row>
    <row r="7" spans="1:15">
      <c r="A7" s="7">
        <v>3</v>
      </c>
      <c r="B7" s="10" t="s">
        <v>39</v>
      </c>
      <c r="C7" s="11">
        <v>100</v>
      </c>
      <c r="D7" s="11">
        <v>100</v>
      </c>
      <c r="E7" s="11">
        <v>120</v>
      </c>
      <c r="F7" s="11">
        <v>120</v>
      </c>
      <c r="G7" s="11">
        <v>130</v>
      </c>
      <c r="H7" s="11">
        <v>130</v>
      </c>
      <c r="I7" s="11">
        <v>120</v>
      </c>
      <c r="J7" s="11">
        <v>120</v>
      </c>
      <c r="K7" s="11">
        <v>110</v>
      </c>
      <c r="L7" s="11">
        <v>110</v>
      </c>
      <c r="M7" s="11">
        <v>100</v>
      </c>
      <c r="N7" s="11">
        <v>100</v>
      </c>
      <c r="O7" s="12">
        <f t="shared" si="0"/>
        <v>1360</v>
      </c>
    </row>
    <row r="8" spans="1:15">
      <c r="A8" s="5">
        <v>4</v>
      </c>
      <c r="B8" s="13" t="s">
        <v>42</v>
      </c>
      <c r="C8" s="11">
        <v>80</v>
      </c>
      <c r="D8" s="11">
        <v>80</v>
      </c>
      <c r="E8" s="11">
        <v>90</v>
      </c>
      <c r="F8" s="11">
        <v>90</v>
      </c>
      <c r="G8" s="11">
        <v>100</v>
      </c>
      <c r="H8" s="11">
        <v>100</v>
      </c>
      <c r="I8" s="11">
        <v>90</v>
      </c>
      <c r="J8" s="11">
        <v>90</v>
      </c>
      <c r="K8" s="11">
        <v>80</v>
      </c>
      <c r="L8" s="11">
        <v>80</v>
      </c>
      <c r="M8" s="11">
        <v>70</v>
      </c>
      <c r="N8" s="11">
        <v>70</v>
      </c>
      <c r="O8" s="12">
        <f t="shared" si="0"/>
        <v>1020</v>
      </c>
    </row>
    <row r="9" spans="1:15">
      <c r="A9" s="7">
        <v>5</v>
      </c>
      <c r="B9" s="10" t="s">
        <v>45</v>
      </c>
      <c r="C9" s="11">
        <v>50</v>
      </c>
      <c r="D9" s="11">
        <v>50</v>
      </c>
      <c r="E9" s="11">
        <v>60</v>
      </c>
      <c r="F9" s="11">
        <v>60</v>
      </c>
      <c r="G9" s="11">
        <v>70</v>
      </c>
      <c r="H9" s="11">
        <v>70</v>
      </c>
      <c r="I9" s="11">
        <v>60</v>
      </c>
      <c r="J9" s="11">
        <v>60</v>
      </c>
      <c r="K9" s="11">
        <v>55</v>
      </c>
      <c r="L9" s="11">
        <v>55</v>
      </c>
      <c r="M9" s="11">
        <v>50</v>
      </c>
      <c r="N9" s="11">
        <v>50</v>
      </c>
      <c r="O9" s="12">
        <f t="shared" si="0"/>
        <v>690</v>
      </c>
    </row>
    <row r="10" spans="1:15">
      <c r="A10" s="5">
        <v>6</v>
      </c>
      <c r="B10" s="13" t="s">
        <v>48</v>
      </c>
      <c r="C10" s="11">
        <v>0</v>
      </c>
      <c r="D10" s="11">
        <v>0</v>
      </c>
      <c r="E10" s="11">
        <v>0</v>
      </c>
      <c r="F10" s="11">
        <v>0</v>
      </c>
      <c r="G10" s="11">
        <v>0</v>
      </c>
      <c r="H10" s="11">
        <v>0</v>
      </c>
      <c r="I10" s="11">
        <v>0</v>
      </c>
      <c r="J10" s="11">
        <v>0</v>
      </c>
      <c r="K10" s="11">
        <v>0</v>
      </c>
      <c r="L10" s="11">
        <v>0</v>
      </c>
      <c r="M10" s="11">
        <v>0</v>
      </c>
      <c r="N10" s="11">
        <v>0</v>
      </c>
      <c r="O10" s="12">
        <f t="shared" si="0"/>
        <v>0</v>
      </c>
    </row>
    <row r="11" spans="1:15" ht="20.100000000000001" customHeight="1">
      <c r="A11" s="66" t="s">
        <v>99</v>
      </c>
      <c r="B11" s="61"/>
      <c r="C11" s="14">
        <f t="shared" ref="C11:O11" si="1">SUM(C5:C10)</f>
        <v>1030</v>
      </c>
      <c r="D11" s="14">
        <f t="shared" si="1"/>
        <v>1030</v>
      </c>
      <c r="E11" s="14">
        <f t="shared" si="1"/>
        <v>1220</v>
      </c>
      <c r="F11" s="14">
        <f t="shared" si="1"/>
        <v>1220</v>
      </c>
      <c r="G11" s="14">
        <f t="shared" si="1"/>
        <v>1350</v>
      </c>
      <c r="H11" s="14">
        <f t="shared" si="1"/>
        <v>1350</v>
      </c>
      <c r="I11" s="14">
        <f t="shared" si="1"/>
        <v>1220</v>
      </c>
      <c r="J11" s="14">
        <f t="shared" si="1"/>
        <v>1220</v>
      </c>
      <c r="K11" s="14">
        <f t="shared" si="1"/>
        <v>1095</v>
      </c>
      <c r="L11" s="14">
        <f t="shared" si="1"/>
        <v>1095</v>
      </c>
      <c r="M11" s="14">
        <f t="shared" si="1"/>
        <v>970</v>
      </c>
      <c r="N11" s="14">
        <f t="shared" si="1"/>
        <v>970</v>
      </c>
      <c r="O11" s="14">
        <f t="shared" si="1"/>
        <v>13770</v>
      </c>
    </row>
    <row r="13" spans="1:15">
      <c r="A13" s="65" t="s">
        <v>188</v>
      </c>
      <c r="B13" s="61"/>
      <c r="C13" s="61"/>
      <c r="D13" s="61"/>
      <c r="E13" s="61"/>
      <c r="F13" s="61"/>
      <c r="G13" s="61"/>
      <c r="H13" s="61"/>
      <c r="I13" s="61"/>
      <c r="J13" s="61"/>
      <c r="K13" s="61"/>
      <c r="L13" s="61"/>
      <c r="M13" s="61"/>
      <c r="N13" s="61"/>
    </row>
  </sheetData>
  <mergeCells count="4">
    <mergeCell ref="A13:N13"/>
    <mergeCell ref="A11:B11"/>
    <mergeCell ref="A2:N2"/>
    <mergeCell ref="A1:N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70AD47"/>
  </sheetPr>
  <dimension ref="A1:J23"/>
  <sheetViews>
    <sheetView showGridLines="0" zoomScale="90" workbookViewId="0">
      <pane ySplit="4" topLeftCell="A5" activePane="bottomLeft" state="frozen"/>
      <selection pane="bottomLeft" activeCell="A27" sqref="A27"/>
    </sheetView>
  </sheetViews>
  <sheetFormatPr defaultRowHeight="15"/>
  <cols>
    <col min="1" max="1" width="30" customWidth="1"/>
    <col min="2" max="2" width="10" customWidth="1"/>
    <col min="3" max="4" width="12" customWidth="1"/>
    <col min="5" max="5" width="14" customWidth="1"/>
    <col min="6" max="7" width="10" customWidth="1"/>
    <col min="8" max="8" width="14" customWidth="1"/>
    <col min="9" max="9" width="8" customWidth="1"/>
  </cols>
  <sheetData>
    <row r="1" spans="1:10" ht="27.95" customHeight="1">
      <c r="A1" s="64" t="s">
        <v>184</v>
      </c>
      <c r="B1" s="61"/>
      <c r="C1" s="61"/>
      <c r="D1" s="61"/>
      <c r="E1" s="61"/>
      <c r="F1" s="61"/>
      <c r="G1" s="61"/>
      <c r="H1" s="61"/>
      <c r="I1" s="61"/>
      <c r="J1" s="61"/>
    </row>
    <row r="2" spans="1:10" ht="18" customHeight="1">
      <c r="A2" s="62" t="s">
        <v>185</v>
      </c>
      <c r="B2" s="61"/>
      <c r="C2" s="61"/>
      <c r="D2" s="61"/>
      <c r="E2" s="61"/>
      <c r="F2" s="61"/>
      <c r="G2" s="61"/>
      <c r="H2" s="61"/>
      <c r="I2" s="61"/>
      <c r="J2" s="61"/>
    </row>
    <row r="4" spans="1:10" ht="38.25">
      <c r="A4" s="8" t="s">
        <v>50</v>
      </c>
      <c r="B4" s="8" t="s">
        <v>100</v>
      </c>
      <c r="C4" s="8" t="s">
        <v>101</v>
      </c>
      <c r="D4" s="8" t="s">
        <v>102</v>
      </c>
      <c r="E4" s="8" t="s">
        <v>103</v>
      </c>
      <c r="F4" s="8" t="s">
        <v>104</v>
      </c>
      <c r="G4" s="8" t="s">
        <v>105</v>
      </c>
      <c r="H4" s="8" t="s">
        <v>106</v>
      </c>
    </row>
    <row r="5" spans="1:10" ht="18" customHeight="1">
      <c r="A5" s="67" t="s">
        <v>107</v>
      </c>
      <c r="B5" s="61"/>
      <c r="C5" s="61"/>
      <c r="D5" s="61"/>
      <c r="E5" s="61"/>
      <c r="F5" s="61"/>
      <c r="G5" s="61"/>
      <c r="H5" s="61"/>
    </row>
    <row r="6" spans="1:10" ht="18" customHeight="1">
      <c r="A6" s="16" t="s">
        <v>56</v>
      </c>
      <c r="B6" s="17"/>
      <c r="C6" s="18">
        <v>850</v>
      </c>
      <c r="D6" s="18">
        <v>820</v>
      </c>
      <c r="E6" s="18">
        <v>780</v>
      </c>
      <c r="F6" s="18">
        <v>0</v>
      </c>
      <c r="G6" s="18">
        <v>0</v>
      </c>
      <c r="H6" s="19" t="s">
        <v>108</v>
      </c>
    </row>
    <row r="7" spans="1:10" ht="18" customHeight="1">
      <c r="A7" s="20" t="s">
        <v>58</v>
      </c>
      <c r="B7" s="21"/>
      <c r="C7" s="18">
        <v>150</v>
      </c>
      <c r="D7" s="18">
        <v>130</v>
      </c>
      <c r="E7" s="18">
        <v>100</v>
      </c>
      <c r="F7" s="18">
        <v>0</v>
      </c>
      <c r="G7" s="18">
        <v>0</v>
      </c>
      <c r="H7" s="22" t="s">
        <v>108</v>
      </c>
    </row>
    <row r="8" spans="1:10" ht="18" customHeight="1">
      <c r="A8" s="16" t="s">
        <v>60</v>
      </c>
      <c r="B8" s="17"/>
      <c r="C8" s="18">
        <v>50</v>
      </c>
      <c r="D8" s="18">
        <v>80</v>
      </c>
      <c r="E8" s="18">
        <v>200</v>
      </c>
      <c r="F8" s="18">
        <v>900</v>
      </c>
      <c r="G8" s="18">
        <v>0</v>
      </c>
      <c r="H8" s="19" t="s">
        <v>108</v>
      </c>
    </row>
    <row r="9" spans="1:10" ht="18" customHeight="1">
      <c r="A9" s="20" t="s">
        <v>109</v>
      </c>
      <c r="B9" s="21"/>
      <c r="C9" s="18">
        <v>80</v>
      </c>
      <c r="D9" s="18">
        <v>80</v>
      </c>
      <c r="E9" s="18">
        <v>80</v>
      </c>
      <c r="F9" s="18">
        <v>80</v>
      </c>
      <c r="G9" s="18">
        <v>0</v>
      </c>
      <c r="H9" s="22" t="s">
        <v>108</v>
      </c>
    </row>
    <row r="10" spans="1:10" ht="18" customHeight="1">
      <c r="A10" s="16" t="s">
        <v>110</v>
      </c>
      <c r="B10" s="17"/>
      <c r="C10" s="18">
        <v>0</v>
      </c>
      <c r="D10" s="18">
        <v>0</v>
      </c>
      <c r="E10" s="18">
        <v>0</v>
      </c>
      <c r="F10" s="18">
        <v>0</v>
      </c>
      <c r="G10" s="18">
        <v>900</v>
      </c>
      <c r="H10" s="19" t="s">
        <v>108</v>
      </c>
    </row>
    <row r="11" spans="1:10" ht="18" customHeight="1">
      <c r="A11" s="23" t="s">
        <v>111</v>
      </c>
      <c r="B11" s="24"/>
      <c r="C11" s="25">
        <f>SUM(C6:C10)</f>
        <v>1130</v>
      </c>
      <c r="D11" s="25">
        <f>SUM(D6:D10)</f>
        <v>1110</v>
      </c>
      <c r="E11" s="25">
        <f>SUM(E6:E10)</f>
        <v>1160</v>
      </c>
      <c r="F11" s="25">
        <f>SUM(F6:F10)</f>
        <v>980</v>
      </c>
      <c r="G11" s="25">
        <f>SUM(G6:G10)</f>
        <v>900</v>
      </c>
      <c r="H11" s="26" t="s">
        <v>108</v>
      </c>
    </row>
    <row r="12" spans="1:10" ht="18" customHeight="1">
      <c r="A12" s="67" t="s">
        <v>112</v>
      </c>
      <c r="B12" s="61"/>
      <c r="C12" s="61"/>
      <c r="D12" s="61"/>
      <c r="E12" s="61"/>
      <c r="F12" s="61"/>
      <c r="G12" s="61"/>
      <c r="H12" s="61"/>
    </row>
    <row r="13" spans="1:10" ht="18" customHeight="1">
      <c r="A13" s="20" t="s">
        <v>62</v>
      </c>
      <c r="B13" s="21"/>
      <c r="C13" s="18">
        <v>50</v>
      </c>
      <c r="D13" s="18">
        <v>55</v>
      </c>
      <c r="E13" s="18">
        <v>60</v>
      </c>
      <c r="F13" s="18">
        <v>45</v>
      </c>
      <c r="G13" s="18">
        <v>0</v>
      </c>
      <c r="H13" s="22" t="s">
        <v>108</v>
      </c>
    </row>
    <row r="14" spans="1:10" ht="18" customHeight="1">
      <c r="A14" s="16" t="s">
        <v>64</v>
      </c>
      <c r="B14" s="17"/>
      <c r="C14" s="18">
        <v>5</v>
      </c>
      <c r="D14" s="18">
        <v>5</v>
      </c>
      <c r="E14" s="18">
        <v>8</v>
      </c>
      <c r="F14" s="18">
        <v>4</v>
      </c>
      <c r="G14" s="18">
        <v>0</v>
      </c>
      <c r="H14" s="19" t="s">
        <v>108</v>
      </c>
    </row>
    <row r="15" spans="1:10" ht="18" customHeight="1">
      <c r="A15" s="67" t="s">
        <v>113</v>
      </c>
      <c r="B15" s="61"/>
      <c r="C15" s="61"/>
      <c r="D15" s="61"/>
      <c r="E15" s="61"/>
      <c r="F15" s="61"/>
      <c r="G15" s="61"/>
      <c r="H15" s="61"/>
    </row>
    <row r="16" spans="1:10" ht="18" customHeight="1">
      <c r="A16" s="16" t="s">
        <v>65</v>
      </c>
      <c r="B16" s="17"/>
      <c r="C16" s="18">
        <v>4</v>
      </c>
      <c r="D16" s="18">
        <v>6</v>
      </c>
      <c r="E16" s="18">
        <v>8</v>
      </c>
      <c r="F16" s="18">
        <v>6</v>
      </c>
      <c r="G16" s="18">
        <v>0</v>
      </c>
      <c r="H16" s="19" t="s">
        <v>108</v>
      </c>
    </row>
    <row r="17" spans="1:8" ht="18" customHeight="1">
      <c r="A17" s="20" t="s">
        <v>67</v>
      </c>
      <c r="B17" s="21"/>
      <c r="C17" s="18">
        <v>0</v>
      </c>
      <c r="D17" s="18">
        <v>0</v>
      </c>
      <c r="E17" s="18">
        <v>220</v>
      </c>
      <c r="F17" s="18">
        <v>0</v>
      </c>
      <c r="G17" s="18">
        <v>0</v>
      </c>
      <c r="H17" s="22" t="s">
        <v>108</v>
      </c>
    </row>
    <row r="18" spans="1:8" ht="18" customHeight="1">
      <c r="A18" s="16" t="s">
        <v>68</v>
      </c>
      <c r="B18" s="17"/>
      <c r="C18" s="18">
        <v>5</v>
      </c>
      <c r="D18" s="18">
        <v>7</v>
      </c>
      <c r="E18" s="18">
        <v>5</v>
      </c>
      <c r="F18" s="18">
        <v>5</v>
      </c>
      <c r="G18" s="18">
        <v>0</v>
      </c>
      <c r="H18" s="19" t="s">
        <v>108</v>
      </c>
    </row>
    <row r="19" spans="1:8" ht="18" customHeight="1">
      <c r="A19" s="20" t="s">
        <v>114</v>
      </c>
      <c r="B19" s="21"/>
      <c r="C19" s="18">
        <v>0</v>
      </c>
      <c r="D19" s="18">
        <v>0</v>
      </c>
      <c r="E19" s="18">
        <v>85</v>
      </c>
      <c r="F19" s="18">
        <v>0</v>
      </c>
      <c r="G19" s="18">
        <v>0</v>
      </c>
      <c r="H19" s="22" t="s">
        <v>108</v>
      </c>
    </row>
    <row r="20" spans="1:8" ht="18" customHeight="1">
      <c r="A20" s="16" t="s">
        <v>115</v>
      </c>
      <c r="B20" s="17"/>
      <c r="C20" s="18">
        <v>0</v>
      </c>
      <c r="D20" s="18">
        <v>0</v>
      </c>
      <c r="E20" s="18">
        <v>0</v>
      </c>
      <c r="F20" s="18">
        <v>0</v>
      </c>
      <c r="G20" s="18">
        <v>80</v>
      </c>
      <c r="H20" s="19" t="s">
        <v>108</v>
      </c>
    </row>
    <row r="21" spans="1:8" ht="18" customHeight="1">
      <c r="A21" s="27" t="s">
        <v>186</v>
      </c>
      <c r="B21" s="28"/>
      <c r="C21" s="29">
        <f>C11+C13+C14+C16+C17+C18+C19+C20</f>
        <v>1194</v>
      </c>
      <c r="D21" s="29">
        <f>D11+D13+D14+D16+D17+D18+D19+D20</f>
        <v>1183</v>
      </c>
      <c r="E21" s="29">
        <f>E11+E13+E14+E16+E17+E18+E19+E20</f>
        <v>1546</v>
      </c>
      <c r="F21" s="29">
        <f>F11+F13+F14+F16+F17+F18+F19+F20</f>
        <v>1040</v>
      </c>
      <c r="G21" s="29">
        <f>G11+G13+G14+G16+G17+G18+G19+G20</f>
        <v>980</v>
      </c>
      <c r="H21" s="29" t="s">
        <v>108</v>
      </c>
    </row>
    <row r="23" spans="1:8">
      <c r="A23" s="65" t="s">
        <v>187</v>
      </c>
      <c r="B23" s="61"/>
      <c r="C23" s="61"/>
      <c r="D23" s="61"/>
      <c r="E23" s="61"/>
      <c r="F23" s="61"/>
      <c r="G23" s="61"/>
      <c r="H23" s="61"/>
    </row>
  </sheetData>
  <mergeCells count="6">
    <mergeCell ref="A23:H23"/>
    <mergeCell ref="A12:H12"/>
    <mergeCell ref="A1:J1"/>
    <mergeCell ref="A15:H15"/>
    <mergeCell ref="A2:J2"/>
    <mergeCell ref="A5:H5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ED7D31"/>
  </sheetPr>
  <dimension ref="A1:I31"/>
  <sheetViews>
    <sheetView showGridLines="0" zoomScale="90" workbookViewId="0">
      <pane ySplit="4" topLeftCell="A5" activePane="bottomLeft" state="frozen"/>
      <selection pane="bottomLeft" activeCell="I8" sqref="I8"/>
    </sheetView>
  </sheetViews>
  <sheetFormatPr defaultRowHeight="15"/>
  <cols>
    <col min="1" max="1" width="28" customWidth="1"/>
    <col min="2" max="2" width="18" customWidth="1"/>
    <col min="3" max="5" width="14" customWidth="1"/>
    <col min="6" max="6" width="28" customWidth="1"/>
  </cols>
  <sheetData>
    <row r="1" spans="1:9" ht="27.95" customHeight="1">
      <c r="A1" s="64" t="s">
        <v>190</v>
      </c>
      <c r="B1" s="61"/>
      <c r="C1" s="61"/>
      <c r="D1" s="61"/>
      <c r="E1" s="61"/>
      <c r="F1" s="61"/>
      <c r="G1" s="61"/>
      <c r="H1" s="61"/>
      <c r="I1" s="61"/>
    </row>
    <row r="2" spans="1:9" ht="18" customHeight="1">
      <c r="A2" s="62" t="s">
        <v>116</v>
      </c>
      <c r="B2" s="61"/>
      <c r="C2" s="61"/>
      <c r="D2" s="61"/>
      <c r="E2" s="61"/>
      <c r="F2" s="61"/>
      <c r="G2" s="61"/>
      <c r="H2" s="61"/>
      <c r="I2" s="61"/>
    </row>
    <row r="4" spans="1:9" ht="15.75">
      <c r="A4" s="30" t="s">
        <v>117</v>
      </c>
      <c r="C4" s="31">
        <v>5000</v>
      </c>
      <c r="D4" s="32" t="s">
        <v>118</v>
      </c>
    </row>
    <row r="5" spans="1:9">
      <c r="A5" s="30" t="s">
        <v>119</v>
      </c>
      <c r="C5" s="33" t="s">
        <v>33</v>
      </c>
      <c r="D5" s="32" t="s">
        <v>120</v>
      </c>
    </row>
    <row r="7" spans="1:9">
      <c r="A7" s="4" t="s">
        <v>191</v>
      </c>
    </row>
    <row r="8" spans="1:9" ht="24" customHeight="1">
      <c r="A8" s="1" t="s">
        <v>50</v>
      </c>
      <c r="B8" s="1" t="s">
        <v>121</v>
      </c>
      <c r="C8" s="1" t="s">
        <v>122</v>
      </c>
      <c r="D8" s="1" t="s">
        <v>123</v>
      </c>
      <c r="E8" s="1" t="s">
        <v>54</v>
      </c>
      <c r="F8" s="1" t="s">
        <v>124</v>
      </c>
    </row>
    <row r="9" spans="1:9">
      <c r="A9" s="20" t="s">
        <v>56</v>
      </c>
      <c r="B9" s="18">
        <v>850</v>
      </c>
      <c r="C9" s="26">
        <f t="shared" ref="C9:C17" si="0">$C$4</f>
        <v>5000</v>
      </c>
      <c r="D9" s="34">
        <f t="shared" ref="D9:D17" si="1">B9/1000*C9</f>
        <v>4250</v>
      </c>
      <c r="E9" s="18">
        <v>18000</v>
      </c>
      <c r="F9" s="35">
        <f t="shared" ref="F9:F17" si="2">D9*E9/1000</f>
        <v>76500</v>
      </c>
    </row>
    <row r="10" spans="1:9">
      <c r="A10" s="16" t="s">
        <v>58</v>
      </c>
      <c r="B10" s="18">
        <v>150</v>
      </c>
      <c r="C10" s="26">
        <f t="shared" si="0"/>
        <v>5000</v>
      </c>
      <c r="D10" s="34">
        <f t="shared" si="1"/>
        <v>750</v>
      </c>
      <c r="E10" s="18">
        <v>15500</v>
      </c>
      <c r="F10" s="35">
        <f t="shared" si="2"/>
        <v>11625</v>
      </c>
    </row>
    <row r="11" spans="1:9">
      <c r="A11" s="20" t="s">
        <v>60</v>
      </c>
      <c r="B11" s="18">
        <v>50</v>
      </c>
      <c r="C11" s="26">
        <f t="shared" si="0"/>
        <v>5000</v>
      </c>
      <c r="D11" s="34">
        <f t="shared" si="1"/>
        <v>250</v>
      </c>
      <c r="E11" s="18">
        <v>22000</v>
      </c>
      <c r="F11" s="35">
        <f t="shared" si="2"/>
        <v>5500</v>
      </c>
    </row>
    <row r="12" spans="1:9">
      <c r="A12" s="16" t="s">
        <v>125</v>
      </c>
      <c r="B12" s="18">
        <v>80</v>
      </c>
      <c r="C12" s="26">
        <f t="shared" si="0"/>
        <v>5000</v>
      </c>
      <c r="D12" s="34">
        <f t="shared" si="1"/>
        <v>400</v>
      </c>
      <c r="E12" s="18">
        <v>5000</v>
      </c>
      <c r="F12" s="35">
        <f t="shared" si="2"/>
        <v>2000</v>
      </c>
    </row>
    <row r="13" spans="1:9">
      <c r="A13" s="20" t="s">
        <v>62</v>
      </c>
      <c r="B13" s="18">
        <v>50</v>
      </c>
      <c r="C13" s="26">
        <f t="shared" si="0"/>
        <v>5000</v>
      </c>
      <c r="D13" s="34">
        <f t="shared" si="1"/>
        <v>250</v>
      </c>
      <c r="E13" s="18">
        <v>4500</v>
      </c>
      <c r="F13" s="35">
        <f t="shared" si="2"/>
        <v>1125</v>
      </c>
    </row>
    <row r="14" spans="1:9">
      <c r="A14" s="16" t="s">
        <v>64</v>
      </c>
      <c r="B14" s="18">
        <v>5</v>
      </c>
      <c r="C14" s="26">
        <f t="shared" si="0"/>
        <v>5000</v>
      </c>
      <c r="D14" s="34">
        <f t="shared" si="1"/>
        <v>25</v>
      </c>
      <c r="E14" s="18">
        <v>12000</v>
      </c>
      <c r="F14" s="35">
        <f t="shared" si="2"/>
        <v>300</v>
      </c>
    </row>
    <row r="15" spans="1:9">
      <c r="A15" s="20" t="s">
        <v>65</v>
      </c>
      <c r="B15" s="18">
        <v>4</v>
      </c>
      <c r="C15" s="26">
        <f t="shared" si="0"/>
        <v>5000</v>
      </c>
      <c r="D15" s="34">
        <f t="shared" si="1"/>
        <v>20</v>
      </c>
      <c r="E15" s="18">
        <v>80000</v>
      </c>
      <c r="F15" s="35">
        <f t="shared" si="2"/>
        <v>1600</v>
      </c>
    </row>
    <row r="16" spans="1:9">
      <c r="A16" s="16" t="s">
        <v>67</v>
      </c>
      <c r="B16" s="18">
        <v>0</v>
      </c>
      <c r="C16" s="26">
        <f t="shared" si="0"/>
        <v>5000</v>
      </c>
      <c r="D16" s="34">
        <f t="shared" si="1"/>
        <v>0</v>
      </c>
      <c r="E16" s="18">
        <v>320000</v>
      </c>
      <c r="F16" s="35">
        <f t="shared" si="2"/>
        <v>0</v>
      </c>
    </row>
    <row r="17" spans="1:6">
      <c r="A17" s="20" t="s">
        <v>68</v>
      </c>
      <c r="B17" s="18">
        <v>5</v>
      </c>
      <c r="C17" s="26">
        <f t="shared" si="0"/>
        <v>5000</v>
      </c>
      <c r="D17" s="34">
        <f t="shared" si="1"/>
        <v>25</v>
      </c>
      <c r="E17" s="18">
        <v>150000</v>
      </c>
      <c r="F17" s="35">
        <f t="shared" si="2"/>
        <v>3750</v>
      </c>
    </row>
    <row r="18" spans="1:6">
      <c r="A18" s="15" t="s">
        <v>126</v>
      </c>
      <c r="B18" s="36"/>
      <c r="C18" s="36"/>
      <c r="D18" s="37">
        <f>SUM(D9:D17)</f>
        <v>5970</v>
      </c>
      <c r="E18" s="36"/>
      <c r="F18" s="38">
        <f>SUM(F9:F17)</f>
        <v>102400</v>
      </c>
    </row>
    <row r="20" spans="1:6">
      <c r="A20" s="4" t="s">
        <v>192</v>
      </c>
    </row>
    <row r="21" spans="1:6" ht="21.95" customHeight="1">
      <c r="A21" s="8" t="s">
        <v>127</v>
      </c>
      <c r="B21" s="8" t="s">
        <v>128</v>
      </c>
      <c r="C21" s="8"/>
      <c r="D21" s="8" t="s">
        <v>129</v>
      </c>
      <c r="E21" s="8"/>
      <c r="F21" s="8" t="s">
        <v>32</v>
      </c>
    </row>
    <row r="22" spans="1:6">
      <c r="A22" s="16" t="s">
        <v>130</v>
      </c>
      <c r="B22" s="39">
        <v>0.92</v>
      </c>
      <c r="C22" s="17"/>
      <c r="D22" s="40"/>
      <c r="E22" s="17"/>
      <c r="F22" s="41" t="s">
        <v>131</v>
      </c>
    </row>
    <row r="23" spans="1:6">
      <c r="A23" s="20" t="s">
        <v>132</v>
      </c>
      <c r="B23" s="39">
        <v>0.05</v>
      </c>
      <c r="C23" s="21"/>
      <c r="D23" s="40"/>
      <c r="E23" s="21"/>
      <c r="F23" s="42" t="s">
        <v>133</v>
      </c>
    </row>
    <row r="24" spans="1:6">
      <c r="A24" s="16" t="s">
        <v>134</v>
      </c>
      <c r="B24" s="39">
        <v>0.02</v>
      </c>
      <c r="C24" s="17"/>
      <c r="D24" s="40"/>
      <c r="E24" s="17"/>
      <c r="F24" s="41" t="s">
        <v>135</v>
      </c>
    </row>
    <row r="25" spans="1:6">
      <c r="A25" s="20" t="s">
        <v>136</v>
      </c>
      <c r="B25" s="39">
        <v>0.01</v>
      </c>
      <c r="C25" s="21"/>
      <c r="D25" s="40"/>
      <c r="E25" s="21"/>
      <c r="F25" s="42" t="s">
        <v>137</v>
      </c>
    </row>
    <row r="26" spans="1:6">
      <c r="A26" s="27" t="s">
        <v>138</v>
      </c>
      <c r="B26" s="43">
        <f>SUM(B22:B25)</f>
        <v>1</v>
      </c>
      <c r="C26" s="28"/>
      <c r="D26" s="44">
        <f>SUM(D22:D25)</f>
        <v>0</v>
      </c>
      <c r="E26" s="28"/>
      <c r="F26" s="28"/>
    </row>
    <row r="28" spans="1:6">
      <c r="A28" s="4" t="s">
        <v>139</v>
      </c>
    </row>
    <row r="29" spans="1:6">
      <c r="A29" s="45" t="s">
        <v>140</v>
      </c>
      <c r="C29" s="46">
        <f>D18</f>
        <v>5970</v>
      </c>
      <c r="D29" s="45" t="s">
        <v>141</v>
      </c>
    </row>
    <row r="30" spans="1:6">
      <c r="A30" s="45" t="s">
        <v>142</v>
      </c>
      <c r="C30" s="46">
        <f>D26</f>
        <v>0</v>
      </c>
      <c r="D30" s="45" t="s">
        <v>141</v>
      </c>
    </row>
    <row r="31" spans="1:6" ht="15.75">
      <c r="A31" s="47" t="s">
        <v>143</v>
      </c>
      <c r="C31" s="48">
        <f>D18-D26</f>
        <v>5970</v>
      </c>
      <c r="D31" s="45" t="s">
        <v>144</v>
      </c>
    </row>
  </sheetData>
  <mergeCells count="2">
    <mergeCell ref="A1:I1"/>
    <mergeCell ref="A2:I2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FF0000"/>
  </sheetPr>
  <dimension ref="A1:J11"/>
  <sheetViews>
    <sheetView showGridLines="0" zoomScale="90" workbookViewId="0">
      <pane ySplit="4" topLeftCell="A5" activePane="bottomLeft" state="frozen"/>
      <selection pane="bottomLeft" activeCell="E20" sqref="E20"/>
    </sheetView>
  </sheetViews>
  <sheetFormatPr defaultRowHeight="15"/>
  <cols>
    <col min="1" max="1" width="18" customWidth="1"/>
    <col min="2" max="2" width="20" customWidth="1"/>
    <col min="3" max="4" width="12" customWidth="1"/>
    <col min="5" max="5" width="14" customWidth="1"/>
    <col min="6" max="6" width="12" customWidth="1"/>
    <col min="7" max="7" width="14" customWidth="1"/>
    <col min="8" max="8" width="16" customWidth="1"/>
    <col min="9" max="9" width="14" customWidth="1"/>
    <col min="10" max="10" width="12" customWidth="1"/>
  </cols>
  <sheetData>
    <row r="1" spans="1:10" ht="27.95" customHeight="1">
      <c r="A1" s="64" t="s">
        <v>194</v>
      </c>
      <c r="B1" s="61"/>
      <c r="C1" s="61"/>
      <c r="D1" s="61"/>
      <c r="E1" s="61"/>
      <c r="F1" s="61"/>
      <c r="G1" s="61"/>
      <c r="H1" s="61"/>
      <c r="I1" s="61"/>
      <c r="J1" s="61"/>
    </row>
    <row r="2" spans="1:10" ht="18" customHeight="1">
      <c r="A2" s="62" t="s">
        <v>145</v>
      </c>
      <c r="B2" s="61"/>
      <c r="C2" s="61"/>
      <c r="D2" s="61"/>
      <c r="E2" s="61"/>
      <c r="F2" s="61"/>
      <c r="G2" s="61"/>
      <c r="H2" s="61"/>
      <c r="I2" s="61"/>
      <c r="J2" s="61"/>
    </row>
    <row r="4" spans="1:10" ht="32.1" customHeight="1">
      <c r="A4" s="8" t="s">
        <v>70</v>
      </c>
      <c r="B4" s="8" t="s">
        <v>71</v>
      </c>
      <c r="C4" s="8" t="s">
        <v>146</v>
      </c>
      <c r="D4" s="8" t="s">
        <v>147</v>
      </c>
      <c r="E4" s="8" t="s">
        <v>148</v>
      </c>
      <c r="F4" s="8" t="s">
        <v>149</v>
      </c>
      <c r="G4" s="8" t="s">
        <v>150</v>
      </c>
      <c r="H4" s="8" t="s">
        <v>151</v>
      </c>
      <c r="I4" s="8" t="s">
        <v>152</v>
      </c>
      <c r="J4" s="8" t="s">
        <v>153</v>
      </c>
    </row>
    <row r="5" spans="1:10">
      <c r="A5" s="49" t="s">
        <v>77</v>
      </c>
      <c r="B5" s="50" t="s">
        <v>78</v>
      </c>
      <c r="C5" s="11">
        <v>12</v>
      </c>
      <c r="D5" s="11">
        <v>1.5</v>
      </c>
      <c r="E5" s="11">
        <v>672</v>
      </c>
      <c r="F5" s="51">
        <v>0.15</v>
      </c>
      <c r="G5" s="35">
        <f>E5*(1-F5)</f>
        <v>571.19999999999993</v>
      </c>
      <c r="H5" s="52">
        <f>INT(G5/D5)</f>
        <v>380</v>
      </c>
      <c r="I5" s="35">
        <f>H5*C5</f>
        <v>4560</v>
      </c>
      <c r="J5" s="53">
        <f>H5*D5/G5</f>
        <v>0.99789915966386566</v>
      </c>
    </row>
    <row r="6" spans="1:10">
      <c r="A6" s="49" t="s">
        <v>79</v>
      </c>
      <c r="B6" s="50" t="s">
        <v>80</v>
      </c>
      <c r="C6" s="11">
        <v>6</v>
      </c>
      <c r="D6" s="11">
        <v>1</v>
      </c>
      <c r="E6" s="11">
        <v>672</v>
      </c>
      <c r="F6" s="51">
        <v>0.1</v>
      </c>
      <c r="G6" s="35">
        <f>E6*(1-F6)</f>
        <v>604.80000000000007</v>
      </c>
      <c r="H6" s="52">
        <f>INT(G6/D6)</f>
        <v>604</v>
      </c>
      <c r="I6" s="35">
        <f>H6*C6</f>
        <v>3624</v>
      </c>
      <c r="J6" s="53">
        <f>H6*D6/G6</f>
        <v>0.99867724867724861</v>
      </c>
    </row>
    <row r="7" spans="1:10">
      <c r="A7" s="49" t="s">
        <v>81</v>
      </c>
      <c r="B7" s="50" t="s">
        <v>82</v>
      </c>
      <c r="C7" s="11">
        <v>50</v>
      </c>
      <c r="D7" s="11">
        <v>8</v>
      </c>
      <c r="E7" s="11">
        <v>672</v>
      </c>
      <c r="F7" s="51">
        <v>0.2</v>
      </c>
      <c r="G7" s="35">
        <f>E7*(1-F7)</f>
        <v>537.6</v>
      </c>
      <c r="H7" s="52">
        <f>INT(G7/D7)</f>
        <v>67</v>
      </c>
      <c r="I7" s="35">
        <f>H7*C7</f>
        <v>3350</v>
      </c>
      <c r="J7" s="53">
        <f>H7*D7/G7</f>
        <v>0.99702380952380953</v>
      </c>
    </row>
    <row r="8" spans="1:10">
      <c r="A8" s="49" t="s">
        <v>83</v>
      </c>
      <c r="B8" s="50" t="s">
        <v>84</v>
      </c>
      <c r="C8" s="11">
        <v>10</v>
      </c>
      <c r="D8" s="11">
        <v>2</v>
      </c>
      <c r="E8" s="11">
        <v>672</v>
      </c>
      <c r="F8" s="51">
        <v>0.15</v>
      </c>
      <c r="G8" s="35">
        <f>E8*(1-F8)</f>
        <v>571.19999999999993</v>
      </c>
      <c r="H8" s="52">
        <f>INT(G8/D8)</f>
        <v>285</v>
      </c>
      <c r="I8" s="35">
        <f>H8*C8</f>
        <v>2850</v>
      </c>
      <c r="J8" s="53">
        <f>H8*D8/G8</f>
        <v>0.99789915966386566</v>
      </c>
    </row>
    <row r="9" spans="1:10">
      <c r="A9" s="54" t="s">
        <v>154</v>
      </c>
      <c r="B9" s="28"/>
      <c r="C9" s="28"/>
      <c r="D9" s="28"/>
      <c r="E9" s="28"/>
      <c r="F9" s="28"/>
      <c r="G9" s="28"/>
      <c r="H9" s="28"/>
      <c r="I9" s="14">
        <f>SUM(I5:I8)</f>
        <v>14384</v>
      </c>
      <c r="J9" s="28"/>
    </row>
    <row r="11" spans="1:10">
      <c r="A11" s="68" t="s">
        <v>193</v>
      </c>
      <c r="B11" s="61"/>
      <c r="C11" s="61"/>
      <c r="D11" s="61"/>
      <c r="E11" s="61"/>
      <c r="F11" s="61"/>
      <c r="G11" s="61"/>
      <c r="H11" s="61"/>
      <c r="I11" s="61"/>
      <c r="J11" s="61"/>
    </row>
  </sheetData>
  <mergeCells count="3">
    <mergeCell ref="A11:J11"/>
    <mergeCell ref="A1:J1"/>
    <mergeCell ref="A2:J2"/>
  </mergeCells>
  <conditionalFormatting sqref="J5:J8">
    <cfRule type="cellIs" dxfId="5" priority="1" operator="greaterThanOrEqual">
      <formula>1</formula>
    </cfRule>
    <cfRule type="cellIs" dxfId="4" priority="2" operator="between">
      <formula>0.85</formula>
      <formula>0.99</formula>
    </cfRule>
    <cfRule type="cellIs" dxfId="3" priority="3" operator="lessThan">
      <formula>0.85</formula>
    </cfRule>
  </conditionalFormatting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7030A0"/>
  </sheetPr>
  <dimension ref="A1:I17"/>
  <sheetViews>
    <sheetView showGridLines="0" tabSelected="1" zoomScale="90" workbookViewId="0">
      <pane ySplit="4" topLeftCell="A5" activePane="bottomLeft" state="frozen"/>
      <selection pane="bottomLeft" activeCell="K20" sqref="K20"/>
    </sheetView>
  </sheetViews>
  <sheetFormatPr defaultRowHeight="15"/>
  <cols>
    <col min="1" max="2" width="14" customWidth="1"/>
    <col min="3" max="6" width="10" customWidth="1"/>
    <col min="7" max="9" width="16" customWidth="1"/>
  </cols>
  <sheetData>
    <row r="1" spans="1:9" ht="27.95" customHeight="1">
      <c r="A1" s="64" t="s">
        <v>195</v>
      </c>
      <c r="B1" s="61"/>
      <c r="C1" s="61"/>
      <c r="D1" s="61"/>
      <c r="E1" s="61"/>
      <c r="F1" s="61"/>
      <c r="G1" s="61"/>
      <c r="H1" s="61"/>
      <c r="I1" s="61"/>
    </row>
    <row r="2" spans="1:9" ht="18" customHeight="1">
      <c r="A2" s="62" t="s">
        <v>155</v>
      </c>
      <c r="B2" s="61"/>
      <c r="C2" s="61"/>
      <c r="D2" s="61"/>
      <c r="E2" s="61"/>
      <c r="F2" s="61"/>
      <c r="G2" s="61"/>
      <c r="H2" s="61"/>
      <c r="I2" s="61"/>
    </row>
    <row r="4" spans="1:9" ht="32.1" customHeight="1">
      <c r="A4" s="8" t="s">
        <v>156</v>
      </c>
      <c r="B4" s="8" t="s">
        <v>86</v>
      </c>
      <c r="C4" s="8" t="s">
        <v>157</v>
      </c>
      <c r="D4" s="8" t="s">
        <v>158</v>
      </c>
      <c r="E4" s="8" t="s">
        <v>159</v>
      </c>
      <c r="F4" s="8" t="s">
        <v>160</v>
      </c>
      <c r="G4" s="8" t="s">
        <v>161</v>
      </c>
      <c r="H4" s="8" t="s">
        <v>162</v>
      </c>
      <c r="I4" s="8" t="s">
        <v>163</v>
      </c>
    </row>
    <row r="5" spans="1:9">
      <c r="A5" s="20" t="s">
        <v>164</v>
      </c>
      <c r="B5" s="7" t="s">
        <v>33</v>
      </c>
      <c r="C5" s="55">
        <v>500</v>
      </c>
      <c r="D5" s="56">
        <v>495</v>
      </c>
      <c r="E5" s="57">
        <f t="shared" ref="E5:E16" si="0">IF(D5="","",D5-C5)</f>
        <v>-5</v>
      </c>
      <c r="F5" s="53">
        <f t="shared" ref="F5:F16" si="1">IF(D5="","",D5/C5)</f>
        <v>0.99</v>
      </c>
      <c r="G5" s="35">
        <f t="shared" ref="G5:G16" si="2">C5*1.13</f>
        <v>565</v>
      </c>
      <c r="H5" s="35">
        <f t="shared" ref="H5:H16" si="3">IF(D5="","",D5*1.13)</f>
        <v>559.34999999999991</v>
      </c>
      <c r="I5" s="7" t="str">
        <f t="shared" ref="I5:I16" si="4">IF(D5="","⏳ ожидание",IF(D5/C5&gt;=1,"✅ выполнен",IF(D5/C5&gt;=0.95,"⚠️ почти","❌ не выполнен")))</f>
        <v>⚠️ почти</v>
      </c>
    </row>
    <row r="6" spans="1:9">
      <c r="A6" s="16" t="s">
        <v>165</v>
      </c>
      <c r="B6" s="5" t="s">
        <v>33</v>
      </c>
      <c r="C6" s="58">
        <v>500</v>
      </c>
      <c r="D6" s="56">
        <v>512</v>
      </c>
      <c r="E6" s="57">
        <f t="shared" si="0"/>
        <v>12</v>
      </c>
      <c r="F6" s="53">
        <f t="shared" si="1"/>
        <v>1.024</v>
      </c>
      <c r="G6" s="35">
        <f t="shared" si="2"/>
        <v>565</v>
      </c>
      <c r="H6" s="35">
        <f t="shared" si="3"/>
        <v>578.55999999999995</v>
      </c>
      <c r="I6" s="5" t="str">
        <f t="shared" si="4"/>
        <v>✅ выполнен</v>
      </c>
    </row>
    <row r="7" spans="1:9">
      <c r="A7" s="20" t="s">
        <v>166</v>
      </c>
      <c r="B7" s="7" t="s">
        <v>33</v>
      </c>
      <c r="C7" s="55">
        <v>600</v>
      </c>
      <c r="D7" s="56">
        <v>588</v>
      </c>
      <c r="E7" s="57">
        <f t="shared" si="0"/>
        <v>-12</v>
      </c>
      <c r="F7" s="53">
        <f t="shared" si="1"/>
        <v>0.98</v>
      </c>
      <c r="G7" s="35">
        <f t="shared" si="2"/>
        <v>677.99999999999989</v>
      </c>
      <c r="H7" s="35">
        <f t="shared" si="3"/>
        <v>664.43999999999994</v>
      </c>
      <c r="I7" s="7" t="str">
        <f t="shared" si="4"/>
        <v>⚠️ почти</v>
      </c>
    </row>
    <row r="8" spans="1:9">
      <c r="A8" s="16" t="s">
        <v>167</v>
      </c>
      <c r="B8" s="5" t="s">
        <v>33</v>
      </c>
      <c r="C8" s="58">
        <v>600</v>
      </c>
      <c r="D8" s="56">
        <v>614</v>
      </c>
      <c r="E8" s="57">
        <f t="shared" si="0"/>
        <v>14</v>
      </c>
      <c r="F8" s="53">
        <f t="shared" si="1"/>
        <v>1.0233333333333334</v>
      </c>
      <c r="G8" s="35">
        <f t="shared" si="2"/>
        <v>677.99999999999989</v>
      </c>
      <c r="H8" s="35">
        <f t="shared" si="3"/>
        <v>693.81999999999994</v>
      </c>
      <c r="I8" s="5" t="str">
        <f t="shared" si="4"/>
        <v>✅ выполнен</v>
      </c>
    </row>
    <row r="9" spans="1:9">
      <c r="A9" s="20" t="s">
        <v>91</v>
      </c>
      <c r="B9" s="7" t="s">
        <v>33</v>
      </c>
      <c r="C9" s="55">
        <v>650</v>
      </c>
      <c r="D9" s="56">
        <v>643</v>
      </c>
      <c r="E9" s="57">
        <f t="shared" si="0"/>
        <v>-7</v>
      </c>
      <c r="F9" s="53">
        <f t="shared" si="1"/>
        <v>0.98923076923076925</v>
      </c>
      <c r="G9" s="35">
        <f t="shared" si="2"/>
        <v>734.49999999999989</v>
      </c>
      <c r="H9" s="35">
        <f t="shared" si="3"/>
        <v>726.58999999999992</v>
      </c>
      <c r="I9" s="7" t="str">
        <f t="shared" si="4"/>
        <v>⚠️ почти</v>
      </c>
    </row>
    <row r="10" spans="1:9">
      <c r="A10" s="16" t="s">
        <v>168</v>
      </c>
      <c r="B10" s="5" t="s">
        <v>33</v>
      </c>
      <c r="C10" s="58">
        <v>650</v>
      </c>
      <c r="D10" s="56">
        <v>667</v>
      </c>
      <c r="E10" s="57">
        <f t="shared" si="0"/>
        <v>17</v>
      </c>
      <c r="F10" s="53">
        <f t="shared" si="1"/>
        <v>1.0261538461538462</v>
      </c>
      <c r="G10" s="35">
        <f t="shared" si="2"/>
        <v>734.49999999999989</v>
      </c>
      <c r="H10" s="35">
        <f t="shared" si="3"/>
        <v>753.70999999999992</v>
      </c>
      <c r="I10" s="5" t="str">
        <f t="shared" si="4"/>
        <v>✅ выполнен</v>
      </c>
    </row>
    <row r="11" spans="1:9">
      <c r="A11" s="20" t="s">
        <v>169</v>
      </c>
      <c r="B11" s="7" t="s">
        <v>33</v>
      </c>
      <c r="C11" s="55">
        <v>600</v>
      </c>
      <c r="D11" s="56">
        <v>598</v>
      </c>
      <c r="E11" s="57">
        <f t="shared" si="0"/>
        <v>-2</v>
      </c>
      <c r="F11" s="53">
        <f t="shared" si="1"/>
        <v>0.9966666666666667</v>
      </c>
      <c r="G11" s="35">
        <f t="shared" si="2"/>
        <v>677.99999999999989</v>
      </c>
      <c r="H11" s="35">
        <f t="shared" si="3"/>
        <v>675.7399999999999</v>
      </c>
      <c r="I11" s="7" t="str">
        <f t="shared" si="4"/>
        <v>⚠️ почти</v>
      </c>
    </row>
    <row r="12" spans="1:9">
      <c r="A12" s="16" t="s">
        <v>170</v>
      </c>
      <c r="B12" s="5" t="s">
        <v>33</v>
      </c>
      <c r="C12" s="58">
        <v>600</v>
      </c>
      <c r="D12" s="56">
        <v>582</v>
      </c>
      <c r="E12" s="57">
        <f t="shared" si="0"/>
        <v>-18</v>
      </c>
      <c r="F12" s="53">
        <f t="shared" si="1"/>
        <v>0.97</v>
      </c>
      <c r="G12" s="35">
        <f t="shared" si="2"/>
        <v>677.99999999999989</v>
      </c>
      <c r="H12" s="35">
        <f t="shared" si="3"/>
        <v>657.66</v>
      </c>
      <c r="I12" s="5" t="str">
        <f t="shared" si="4"/>
        <v>⚠️ почти</v>
      </c>
    </row>
    <row r="13" spans="1:9">
      <c r="A13" s="20" t="s">
        <v>171</v>
      </c>
      <c r="B13" s="7" t="s">
        <v>33</v>
      </c>
      <c r="C13" s="55">
        <v>550</v>
      </c>
      <c r="D13" s="56">
        <v>541</v>
      </c>
      <c r="E13" s="57">
        <f t="shared" si="0"/>
        <v>-9</v>
      </c>
      <c r="F13" s="53">
        <f t="shared" si="1"/>
        <v>0.98363636363636364</v>
      </c>
      <c r="G13" s="35">
        <f t="shared" si="2"/>
        <v>621.49999999999989</v>
      </c>
      <c r="H13" s="35">
        <f t="shared" si="3"/>
        <v>611.32999999999993</v>
      </c>
      <c r="I13" s="7" t="str">
        <f t="shared" si="4"/>
        <v>⚠️ почти</v>
      </c>
    </row>
    <row r="14" spans="1:9">
      <c r="A14" s="16" t="s">
        <v>172</v>
      </c>
      <c r="B14" s="5" t="s">
        <v>33</v>
      </c>
      <c r="C14" s="58">
        <v>550</v>
      </c>
      <c r="D14" s="56">
        <v>563</v>
      </c>
      <c r="E14" s="57">
        <f t="shared" si="0"/>
        <v>13</v>
      </c>
      <c r="F14" s="53">
        <f t="shared" si="1"/>
        <v>1.0236363636363637</v>
      </c>
      <c r="G14" s="35">
        <f t="shared" si="2"/>
        <v>621.49999999999989</v>
      </c>
      <c r="H14" s="35">
        <f t="shared" si="3"/>
        <v>636.18999999999994</v>
      </c>
      <c r="I14" s="5" t="str">
        <f t="shared" si="4"/>
        <v>✅ выполнен</v>
      </c>
    </row>
    <row r="15" spans="1:9">
      <c r="A15" s="20" t="s">
        <v>173</v>
      </c>
      <c r="B15" s="7" t="s">
        <v>33</v>
      </c>
      <c r="C15" s="55">
        <v>500</v>
      </c>
      <c r="D15" s="56">
        <v>488</v>
      </c>
      <c r="E15" s="57">
        <f t="shared" si="0"/>
        <v>-12</v>
      </c>
      <c r="F15" s="53">
        <f t="shared" si="1"/>
        <v>0.97599999999999998</v>
      </c>
      <c r="G15" s="35">
        <f t="shared" si="2"/>
        <v>565</v>
      </c>
      <c r="H15" s="35">
        <f t="shared" si="3"/>
        <v>551.43999999999994</v>
      </c>
      <c r="I15" s="7" t="str">
        <f t="shared" si="4"/>
        <v>⚠️ почти</v>
      </c>
    </row>
    <row r="16" spans="1:9">
      <c r="A16" s="16" t="s">
        <v>174</v>
      </c>
      <c r="B16" s="5" t="s">
        <v>33</v>
      </c>
      <c r="C16" s="58">
        <v>500</v>
      </c>
      <c r="D16" s="56"/>
      <c r="E16" s="57" t="str">
        <f t="shared" si="0"/>
        <v/>
      </c>
      <c r="F16" s="53" t="str">
        <f t="shared" si="1"/>
        <v/>
      </c>
      <c r="G16" s="35">
        <f t="shared" si="2"/>
        <v>565</v>
      </c>
      <c r="H16" s="35" t="str">
        <f t="shared" si="3"/>
        <v/>
      </c>
      <c r="I16" s="5" t="str">
        <f t="shared" si="4"/>
        <v>⏳ ожидание</v>
      </c>
    </row>
    <row r="17" spans="1:9">
      <c r="A17" s="27" t="s">
        <v>175</v>
      </c>
      <c r="B17" s="28"/>
      <c r="C17" s="14">
        <f>SUM(C5:C16)</f>
        <v>6800</v>
      </c>
      <c r="D17" s="14">
        <f>SUM(D5:D16)</f>
        <v>6291</v>
      </c>
      <c r="E17" s="59">
        <f>D17-C17</f>
        <v>-509</v>
      </c>
      <c r="F17" s="43">
        <f>IF(C17&gt;0,D17/C17,"")</f>
        <v>0.92514705882352943</v>
      </c>
      <c r="G17" s="28"/>
      <c r="H17" s="28"/>
      <c r="I17" s="28"/>
    </row>
  </sheetData>
  <mergeCells count="2">
    <mergeCell ref="A1:I1"/>
    <mergeCell ref="A2:I2"/>
  </mergeCells>
  <conditionalFormatting sqref="F5:F16">
    <cfRule type="cellIs" dxfId="2" priority="1" operator="greaterThanOrEqual">
      <formula>1</formula>
    </cfRule>
    <cfRule type="cellIs" dxfId="1" priority="2" operator="between">
      <formula>0.95</formula>
      <formula>0.999</formula>
    </cfRule>
    <cfRule type="cellIs" dxfId="0" priority="3" operator="lessThan">
      <formula>0.95</formula>
    </cfRule>
  </conditionalFormatting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Навигация</vt:lpstr>
      <vt:lpstr>1. Справочники</vt:lpstr>
      <vt:lpstr>2. Произв. программа</vt:lpstr>
      <vt:lpstr>3. Расчёт шихты</vt:lpstr>
      <vt:lpstr>4. Матер. баланс</vt:lpstr>
      <vt:lpstr>5. Загрузка печей</vt:lpstr>
      <vt:lpstr>6. План-Факт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WOW!PC</cp:lastModifiedBy>
  <dcterms:created xsi:type="dcterms:W3CDTF">2026-04-29T19:31:41Z</dcterms:created>
  <dcterms:modified xsi:type="dcterms:W3CDTF">2026-04-29T20:01:16Z</dcterms:modified>
</cp:coreProperties>
</file>