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10" windowWidth="28455" windowHeight="11955" activeTab="3"/>
  </bookViews>
  <sheets>
    <sheet name="Калькулятор нормы" sheetId="1" r:id="rId1"/>
    <sheet name="Таблицы норм" sheetId="2" r:id="rId2"/>
    <sheet name="Сменное задание" sheetId="3" r:id="rId3"/>
    <sheet name="Инструкция" sheetId="4" r:id="rId4"/>
  </sheets>
  <calcPr calcId="124519"/>
</workbook>
</file>

<file path=xl/calcChain.xml><?xml version="1.0" encoding="utf-8"?>
<calcChain xmlns="http://schemas.openxmlformats.org/spreadsheetml/2006/main">
  <c r="H24" i="3"/>
  <c r="I22"/>
  <c r="J22" s="1"/>
  <c r="I21"/>
  <c r="J21" s="1"/>
  <c r="I20"/>
  <c r="J20" s="1"/>
  <c r="I19"/>
  <c r="J19" s="1"/>
  <c r="J18"/>
  <c r="I18"/>
  <c r="J17"/>
  <c r="I17"/>
  <c r="I16"/>
  <c r="J16" s="1"/>
  <c r="I15"/>
  <c r="J15" s="1"/>
  <c r="I14"/>
  <c r="J14" s="1"/>
  <c r="I13"/>
  <c r="J13" s="1"/>
  <c r="J12"/>
  <c r="I12"/>
  <c r="H25" s="1"/>
  <c r="J11"/>
  <c r="I11"/>
  <c r="B39" i="1"/>
  <c r="B33"/>
  <c r="B32"/>
  <c r="B31"/>
  <c r="B30"/>
  <c r="B29"/>
  <c r="B34" s="1"/>
  <c r="B35" l="1"/>
  <c r="B36" s="1"/>
  <c r="B37"/>
  <c r="B38" s="1"/>
  <c r="H27" i="3"/>
  <c r="H26"/>
</calcChain>
</file>

<file path=xl/sharedStrings.xml><?xml version="1.0" encoding="utf-8"?>
<sst xmlns="http://schemas.openxmlformats.org/spreadsheetml/2006/main" count="279" uniqueCount="205">
  <si>
    <t>КАЛЬКУЛЯТОР НОРМЫ ВЫРАБОТКИ СВАРЩИКА</t>
  </si>
  <si>
    <t>Параметр</t>
  </si>
  <si>
    <t>Значение</t>
  </si>
  <si>
    <t>Единица</t>
  </si>
  <si>
    <t>Диапазон / Вариант</t>
  </si>
  <si>
    <t>Пояснение</t>
  </si>
  <si>
    <t>Метод сварки</t>
  </si>
  <si>
    <t>MIG/MAG</t>
  </si>
  <si>
    <t>MMA / MIG/MAG / TIG / SAW</t>
  </si>
  <si>
    <t>Выберите из выпадающего списка</t>
  </si>
  <si>
    <t>Толщина металла</t>
  </si>
  <si>
    <t>мм</t>
  </si>
  <si>
    <t>1 – 40</t>
  </si>
  <si>
    <t>Основная толщина детали</t>
  </si>
  <si>
    <t>Катет / размер шва</t>
  </si>
  <si>
    <t>3 – 20</t>
  </si>
  <si>
    <t>Для угловых и тавровых швов</t>
  </si>
  <si>
    <t>Тип соединения</t>
  </si>
  <si>
    <t>Угловое</t>
  </si>
  <si>
    <t>Стыковое / Угловое / Тавровое / Нахлёст</t>
  </si>
  <si>
    <t>Положение шва</t>
  </si>
  <si>
    <t>Нижнее</t>
  </si>
  <si>
    <t>Нижнее / Вертикальное / Горизонтальное / Потолочное</t>
  </si>
  <si>
    <t>Марка стали</t>
  </si>
  <si>
    <t>Углеродистая</t>
  </si>
  <si>
    <t>Углеродистая / Низколегированная / Высоколегированная</t>
  </si>
  <si>
    <t>Условия работы</t>
  </si>
  <si>
    <t>В цеху</t>
  </si>
  <si>
    <t>В цеху / На монтаже</t>
  </si>
  <si>
    <t>Разряд сварщика</t>
  </si>
  <si>
    <t>разряд</t>
  </si>
  <si>
    <t>3 / 4 / 5 / 6</t>
  </si>
  <si>
    <t>Влияет на поправочный коэффициент</t>
  </si>
  <si>
    <t>Длина шва (задание)</t>
  </si>
  <si>
    <t>м</t>
  </si>
  <si>
    <t>&gt; 0</t>
  </si>
  <si>
    <t>Общая длина шва для расчёта задания</t>
  </si>
  <si>
    <t>Продолжительность смены</t>
  </si>
  <si>
    <t>ч</t>
  </si>
  <si>
    <t>6 – 12</t>
  </si>
  <si>
    <t>Стандарт 8 ч; можно ввести 10 или 12</t>
  </si>
  <si>
    <t>Фактор</t>
  </si>
  <si>
    <t>Условие</t>
  </si>
  <si>
    <t>K</t>
  </si>
  <si>
    <t>Вертикальное</t>
  </si>
  <si>
    <t>Низколегированная</t>
  </si>
  <si>
    <t>Горизонтальное</t>
  </si>
  <si>
    <t>Высоколегированная</t>
  </si>
  <si>
    <t>Потолочное</t>
  </si>
  <si>
    <t>Условия</t>
  </si>
  <si>
    <t>Разряд 3</t>
  </si>
  <si>
    <t>-</t>
  </si>
  <si>
    <t>На монтаже</t>
  </si>
  <si>
    <t>Разряд 4</t>
  </si>
  <si>
    <t>Разряд 5</t>
  </si>
  <si>
    <t>Разряд 6</t>
  </si>
  <si>
    <t>Базовое время на 1 м шва (То)</t>
  </si>
  <si>
    <t>мин/м</t>
  </si>
  <si>
    <t>Норма для нижнего положения, углеродистая сталь, цех</t>
  </si>
  <si>
    <t>К: положение шва</t>
  </si>
  <si>
    <t>Из таблицы поправочных коэффициентов</t>
  </si>
  <si>
    <t>К: марка стали</t>
  </si>
  <si>
    <t>К: условия работы</t>
  </si>
  <si>
    <t>К: разряд сварщика</t>
  </si>
  <si>
    <t>━━ ИТОГО: время на 1 м шва</t>
  </si>
  <si>
    <t>С учётом всех поправочных коэффициентов</t>
  </si>
  <si>
    <t>Скорость сварки</t>
  </si>
  <si>
    <t>м/ч</t>
  </si>
  <si>
    <t>60 / итоговое время на 1 м</t>
  </si>
  <si>
    <t>Норма выработки за смену</t>
  </si>
  <si>
    <t>м/смену</t>
  </si>
  <si>
    <t>75 % от смены — активное сварочное время (ПВ)</t>
  </si>
  <si>
    <t>Время на заданный объём шва</t>
  </si>
  <si>
    <t>Длина шва × время на 1 м / 60</t>
  </si>
  <si>
    <t>Количество смен на задание</t>
  </si>
  <si>
    <t>смен</t>
  </si>
  <si>
    <t>Расход электродов / проволоки</t>
  </si>
  <si>
    <t>кг</t>
  </si>
  <si>
    <t>Ориентировочно по катету шва</t>
  </si>
  <si>
    <t>НОРМАТИВНЫЕ ТАБЛИЦЫ ВРЕМЕНИ СВАРКИ (ЕНиР / INNER 2025)</t>
  </si>
  <si>
    <t>Толщина металла, мм</t>
  </si>
  <si>
    <t>Тип разделки</t>
  </si>
  <si>
    <t>Норма времени, мин/м</t>
  </si>
  <si>
    <t>Кол-во проходов</t>
  </si>
  <si>
    <t>Скорость, м/ч</t>
  </si>
  <si>
    <t>Примечание</t>
  </si>
  <si>
    <t>Без скоса</t>
  </si>
  <si>
    <t>Тонколистовой</t>
  </si>
  <si>
    <t>V-образная</t>
  </si>
  <si>
    <t>2-3</t>
  </si>
  <si>
    <t>4-6</t>
  </si>
  <si>
    <t>X-образная</t>
  </si>
  <si>
    <t>8-12</t>
  </si>
  <si>
    <t>Многопроходный</t>
  </si>
  <si>
    <t>К=1.25</t>
  </si>
  <si>
    <t>К=1.50</t>
  </si>
  <si>
    <t>Катет шва, мм</t>
  </si>
  <si>
    <t>Расход эл-дов, кг/м</t>
  </si>
  <si>
    <t>Угловой</t>
  </si>
  <si>
    <t>Тавровый</t>
  </si>
  <si>
    <t>Таблица 3. Производительность по методам сварки</t>
  </si>
  <si>
    <t>ПВ %</t>
  </si>
  <si>
    <t>Норма за смену (8ч), м</t>
  </si>
  <si>
    <t>Коэфф. наплавки, г/А·ч</t>
  </si>
  <si>
    <t>Отн. производительность</t>
  </si>
  <si>
    <t>Применение</t>
  </si>
  <si>
    <t>MMA (РДС)</t>
  </si>
  <si>
    <t>10–20</t>
  </si>
  <si>
    <t>10–15</t>
  </si>
  <si>
    <t>8–12</t>
  </si>
  <si>
    <t>1.0</t>
  </si>
  <si>
    <t>Универсальная</t>
  </si>
  <si>
    <t>20–50</t>
  </si>
  <si>
    <t>20–30</t>
  </si>
  <si>
    <t>15–20</t>
  </si>
  <si>
    <t>2.5–3.0</t>
  </si>
  <si>
    <t>Металлоконструкции</t>
  </si>
  <si>
    <t>TIG (аргон)</t>
  </si>
  <si>
    <t>5–15</t>
  </si>
  <si>
    <t>3–8</t>
  </si>
  <si>
    <t>3–5</t>
  </si>
  <si>
    <t>0.4–0.6</t>
  </si>
  <si>
    <t>Ответственные</t>
  </si>
  <si>
    <t>SAW (под флюсом)</t>
  </si>
  <si>
    <t>50–120</t>
  </si>
  <si>
    <t>50–100</t>
  </si>
  <si>
    <t>14–18</t>
  </si>
  <si>
    <t>4.0–6.0</t>
  </si>
  <si>
    <t>Автоматическая</t>
  </si>
  <si>
    <t>Таблица 4. Производительность по разряду сварщика</t>
  </si>
  <si>
    <t>Разряд</t>
  </si>
  <si>
    <t>Скорость сварки, м/ч</t>
  </si>
  <si>
    <t>Качество, %</t>
  </si>
  <si>
    <t>Норма за смену, м</t>
  </si>
  <si>
    <t>Коэфф. к норме</t>
  </si>
  <si>
    <t>Выработка MIG/MAG</t>
  </si>
  <si>
    <t>3 разряд</t>
  </si>
  <si>
    <t>85–90</t>
  </si>
  <si>
    <t>40–60</t>
  </si>
  <si>
    <t>≈ 12–18 м</t>
  </si>
  <si>
    <t>Новичок</t>
  </si>
  <si>
    <t>4 разряд</t>
  </si>
  <si>
    <t>12–18</t>
  </si>
  <si>
    <t>90–95</t>
  </si>
  <si>
    <t>60–90</t>
  </si>
  <si>
    <t>≈ 20–30 м</t>
  </si>
  <si>
    <t>Базовый</t>
  </si>
  <si>
    <t>5 разряд</t>
  </si>
  <si>
    <t>15–22</t>
  </si>
  <si>
    <t>95–98</t>
  </si>
  <si>
    <t>80–110</t>
  </si>
  <si>
    <t>≈ 25–36 м</t>
  </si>
  <si>
    <t>Опытный</t>
  </si>
  <si>
    <t>6 разряд</t>
  </si>
  <si>
    <t>18–25</t>
  </si>
  <si>
    <t>98–99</t>
  </si>
  <si>
    <t>100–140</t>
  </si>
  <si>
    <t>≈ 30–44 м</t>
  </si>
  <si>
    <t>Мастер</t>
  </si>
  <si>
    <t>ПЛАНИРОВАНИЕ СМЕННОГО ЗАДАНИЯ / БРИГАДА</t>
  </si>
  <si>
    <t>Объект / Чертёж:</t>
  </si>
  <si>
    <t>Дата:</t>
  </si>
  <si>
    <t>Мастер:</t>
  </si>
  <si>
    <t>Продолжительность смены (ч):</t>
  </si>
  <si>
    <t>СПИСОК СВАРОЧНЫХ ОПЕРАЦИЙ</t>
  </si>
  <si>
    <t>№</t>
  </si>
  <si>
    <t>Операция / узел</t>
  </si>
  <si>
    <t>Метод</t>
  </si>
  <si>
    <t>Положение</t>
  </si>
  <si>
    <t>Длина шва, м</t>
  </si>
  <si>
    <t>Катет/толщина, мм</t>
  </si>
  <si>
    <t>Время на 1 м (мин)</t>
  </si>
  <si>
    <t>Итого время (мин)</t>
  </si>
  <si>
    <t>% от смены</t>
  </si>
  <si>
    <t>Итого длина шва:</t>
  </si>
  <si>
    <t>Итого время (мин):</t>
  </si>
  <si>
    <t>мин</t>
  </si>
  <si>
    <t>Итого время (ч):</t>
  </si>
  <si>
    <t>% загрузки смены:</t>
  </si>
  <si>
    <t>%</t>
  </si>
  <si>
    <t>ИНСТРУКЦИЯ ПО РАБОТЕ С КАЛЬКУЛЯТОРОМ</t>
  </si>
  <si>
    <t>Файл создан для планирования работ и нормирования сварщиков.</t>
  </si>
  <si>
    <t>2. Выбирайте значения из выпадающих списков (метод, положение, сталь, условия).</t>
  </si>
  <si>
    <t>• Для ответственных конструкций обязательно уточняйте нормы по актуальному ЕНиР.</t>
  </si>
  <si>
    <t>• Коэффициент ПВ 75% учитывает перерывы, смену электродов, осмотр шва.</t>
  </si>
  <si>
    <t>• Расход расходников — приблизительный; уточняйте по паспорту электрода.</t>
  </si>
  <si>
    <t>То = (Gн × 60) / (αн × Iсв)</t>
  </si>
  <si>
    <t xml:space="preserve">  αн — коэффициент наплавки (г/А·ч)</t>
  </si>
  <si>
    <t xml:space="preserve">  Iсв — сила сварочного тока (А)</t>
  </si>
  <si>
    <t>1. Лист «Калькулятор нормы» - введите параметры в ЖЁЛТЫЕ ячейки.</t>
  </si>
  <si>
    <t>3. ЗЕЛЁНЫЕ ячейки - результаты. Не редактируйте их!</t>
  </si>
  <si>
    <t>4. Лист «Таблицы норм» - справочник базовых нормативов.</t>
  </si>
  <si>
    <t>5. Лист «Сменное задание» - внесите список операций для планирования бригады.</t>
  </si>
  <si>
    <t>ВАЖНЫЕ ОГОВОРКИ</t>
  </si>
  <si>
    <t>О ФАЙЛЕ</t>
  </si>
  <si>
    <t>КАК ПОЛЬЗОВАТЬСЯ</t>
  </si>
  <si>
    <t>• Нормы - ориентировочные. Реальные значения могут отличаться на ±30%.</t>
  </si>
  <si>
    <t xml:space="preserve">  Gн - масса наплавленного металла на 1 м шва (кг/м)</t>
  </si>
  <si>
    <t>ФОРМУЛА РАСЧЁТА ОСНОВНОГО ВРЕМЕНИ</t>
  </si>
  <si>
    <t>РЕЗУЛЬТАТЫ РАСЧЕТА</t>
  </si>
  <si>
    <t>ПОПРАВОЧНЫЕ КОЭФФИЦИЕНТЫ (применяются автоматически)</t>
  </si>
  <si>
    <t>ВХОДНЫЕ ПАРАМЕТРЫ (заполните жёлтые ячейки)</t>
  </si>
  <si>
    <t>Инструмент для руководителей и сварщиков</t>
  </si>
  <si>
    <t>Таблица 1. Нормы времени - ручная дуговая сварка стыковых швов (РДС / MMA)</t>
  </si>
  <si>
    <t>Таблица 2. Нормы - угловые и тавровые швы (MMA)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</si>
</sst>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color rgb="FFFFFFFF"/>
      <name val="Calibri"/>
    </font>
    <font>
      <b/>
      <sz val="11"/>
      <color rgb="FFFFFFFF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0"/>
      <color rgb="FF1F4E79"/>
      <name val="Calibri"/>
    </font>
    <font>
      <sz val="9"/>
      <color rgb="FF595959"/>
      <name val="Calibri"/>
    </font>
    <font>
      <b/>
      <sz val="10"/>
      <color rgb="FF1F4E79"/>
      <name val="Calibri"/>
    </font>
    <font>
      <b/>
      <sz val="13"/>
      <color rgb="FFFFFFFF"/>
      <name val="Calibri"/>
    </font>
    <font>
      <b/>
      <sz val="10"/>
      <color rgb="FFFFFFFF"/>
      <name val="Calibri"/>
    </font>
    <font>
      <b/>
      <sz val="10"/>
      <color rgb="FF166534"/>
      <name val="Calibri"/>
    </font>
    <font>
      <b/>
      <sz val="14"/>
      <color rgb="FFFFFFFF"/>
      <name val="Calibri"/>
    </font>
    <font>
      <b/>
      <sz val="11"/>
      <color theme="1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i/>
      <sz val="10"/>
      <color rgb="FFFFFFFF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rgb="FFFFFFFF"/>
      </patternFill>
    </fill>
    <fill>
      <patternFill patternType="solid">
        <fgColor rgb="FFBDD7EE"/>
      </patternFill>
    </fill>
    <fill>
      <patternFill patternType="solid">
        <fgColor rgb="FFF2F2F2"/>
      </patternFill>
    </fill>
    <fill>
      <patternFill patternType="solid">
        <fgColor rgb="FFFFF2CC"/>
      </patternFill>
    </fill>
    <fill>
      <patternFill patternType="solid">
        <fgColor rgb="FF166534"/>
      </patternFill>
    </fill>
    <fill>
      <patternFill patternType="solid">
        <fgColor rgb="FFE2EFDA"/>
      </patternFill>
    </fill>
    <fill>
      <patternFill patternType="solid">
        <fgColor rgb="FFFCE4D6"/>
      </patternFill>
    </fill>
  </fills>
  <borders count="4">
    <border>
      <left/>
      <right/>
      <top/>
      <bottom/>
      <diagonal/>
    </border>
    <border>
      <left style="medium">
        <color rgb="FF1F4E79"/>
      </left>
      <right style="medium">
        <color rgb="FF1F4E79"/>
      </right>
      <top style="medium">
        <color rgb="FF1F4E79"/>
      </top>
      <bottom style="medium">
        <color rgb="FF1F4E79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5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left" vertical="center" wrapText="1"/>
    </xf>
    <xf numFmtId="2" fontId="6" fillId="9" borderId="2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2" fontId="8" fillId="10" borderId="2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7" borderId="2" xfId="0" applyFill="1" applyBorder="1"/>
    <xf numFmtId="0" fontId="10" fillId="6" borderId="1" xfId="0" applyFont="1" applyFill="1" applyBorder="1" applyAlignment="1">
      <alignment horizontal="center" vertical="center" wrapText="1"/>
    </xf>
    <xf numFmtId="164" fontId="11" fillId="9" borderId="2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0" borderId="0" xfId="0"/>
    <xf numFmtId="0" fontId="7" fillId="6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left" vertical="center" wrapText="1"/>
    </xf>
    <xf numFmtId="0" fontId="1" fillId="0" borderId="0" xfId="0" applyFont="1"/>
    <xf numFmtId="0" fontId="14" fillId="10" borderId="2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</cellXfs>
  <cellStyles count="1">
    <cellStyle name="Обычный" xfId="0" builtinId="0"/>
  </cellStyles>
  <dxfs count="1">
    <dxf>
      <fill>
        <patternFill patternType="solid">
          <fgColor rgb="FFFCE4D6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showGridLines="0" workbookViewId="0">
      <pane xSplit="1" ySplit="6" topLeftCell="B7" activePane="bottomRight" state="frozen"/>
      <selection pane="topRight"/>
      <selection pane="bottomLeft"/>
      <selection pane="bottomRight" activeCell="A3" sqref="A3:F3"/>
    </sheetView>
  </sheetViews>
  <sheetFormatPr defaultRowHeight="15"/>
  <cols>
    <col min="1" max="1" width="28" customWidth="1"/>
    <col min="2" max="4" width="18" customWidth="1"/>
    <col min="5" max="5" width="22" customWidth="1"/>
    <col min="6" max="6" width="18" customWidth="1"/>
  </cols>
  <sheetData>
    <row r="1" spans="1:6" ht="36" customHeight="1">
      <c r="A1" s="20" t="s">
        <v>0</v>
      </c>
      <c r="B1" s="17"/>
      <c r="C1" s="17"/>
      <c r="D1" s="17"/>
      <c r="E1" s="17"/>
      <c r="F1" s="17"/>
    </row>
    <row r="2" spans="1:6" ht="20.100000000000001" customHeight="1">
      <c r="A2" s="35" t="s">
        <v>202</v>
      </c>
      <c r="B2" s="17"/>
      <c r="C2" s="17"/>
      <c r="D2" s="17"/>
      <c r="E2" s="17"/>
      <c r="F2" s="17"/>
    </row>
    <row r="3" spans="1:6" ht="8.1" customHeight="1">
      <c r="A3" s="16"/>
      <c r="B3" s="17"/>
      <c r="C3" s="17"/>
      <c r="D3" s="17"/>
      <c r="E3" s="17"/>
      <c r="F3" s="17"/>
    </row>
    <row r="4" spans="1:6" ht="26.1" customHeight="1">
      <c r="A4" s="34" t="s">
        <v>201</v>
      </c>
      <c r="B4" s="17"/>
      <c r="C4" s="17"/>
      <c r="D4" s="17"/>
      <c r="E4" s="17"/>
      <c r="F4" s="17"/>
    </row>
    <row r="5" spans="1:6" ht="21.95" customHeight="1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/>
    </row>
    <row r="6" spans="1:6" ht="25.5">
      <c r="A6" s="2" t="s">
        <v>6</v>
      </c>
      <c r="B6" s="3" t="s">
        <v>7</v>
      </c>
      <c r="C6" s="4"/>
      <c r="D6" s="2" t="s">
        <v>8</v>
      </c>
      <c r="E6" s="2" t="s">
        <v>9</v>
      </c>
      <c r="F6" s="5"/>
    </row>
    <row r="7" spans="1:6" ht="25.5">
      <c r="A7" s="2" t="s">
        <v>10</v>
      </c>
      <c r="B7" s="3">
        <v>6</v>
      </c>
      <c r="C7" s="4" t="s">
        <v>11</v>
      </c>
      <c r="D7" s="2" t="s">
        <v>12</v>
      </c>
      <c r="E7" s="2" t="s">
        <v>13</v>
      </c>
      <c r="F7" s="5"/>
    </row>
    <row r="8" spans="1:6" ht="25.5">
      <c r="A8" s="2" t="s">
        <v>14</v>
      </c>
      <c r="B8" s="3">
        <v>6</v>
      </c>
      <c r="C8" s="4" t="s">
        <v>11</v>
      </c>
      <c r="D8" s="2" t="s">
        <v>15</v>
      </c>
      <c r="E8" s="2" t="s">
        <v>16</v>
      </c>
      <c r="F8" s="5"/>
    </row>
    <row r="9" spans="1:6" ht="25.5">
      <c r="A9" s="2" t="s">
        <v>17</v>
      </c>
      <c r="B9" s="3" t="s">
        <v>18</v>
      </c>
      <c r="C9" s="4"/>
      <c r="D9" s="2" t="s">
        <v>19</v>
      </c>
      <c r="E9" s="2" t="s">
        <v>9</v>
      </c>
      <c r="F9" s="5"/>
    </row>
    <row r="10" spans="1:6" ht="51">
      <c r="A10" s="2" t="s">
        <v>20</v>
      </c>
      <c r="B10" s="3" t="s">
        <v>21</v>
      </c>
      <c r="C10" s="4"/>
      <c r="D10" s="2" t="s">
        <v>22</v>
      </c>
      <c r="E10" s="2" t="s">
        <v>9</v>
      </c>
      <c r="F10" s="5"/>
    </row>
    <row r="11" spans="1:6" ht="63.75">
      <c r="A11" s="2" t="s">
        <v>23</v>
      </c>
      <c r="B11" s="3" t="s">
        <v>24</v>
      </c>
      <c r="C11" s="4"/>
      <c r="D11" s="2" t="s">
        <v>25</v>
      </c>
      <c r="E11" s="2" t="s">
        <v>9</v>
      </c>
      <c r="F11" s="5"/>
    </row>
    <row r="12" spans="1:6" ht="25.5">
      <c r="A12" s="2" t="s">
        <v>26</v>
      </c>
      <c r="B12" s="3" t="s">
        <v>27</v>
      </c>
      <c r="C12" s="4"/>
      <c r="D12" s="2" t="s">
        <v>28</v>
      </c>
      <c r="E12" s="2" t="s">
        <v>9</v>
      </c>
      <c r="F12" s="5"/>
    </row>
    <row r="13" spans="1:6" ht="25.5">
      <c r="A13" s="2" t="s">
        <v>29</v>
      </c>
      <c r="B13" s="3">
        <v>4</v>
      </c>
      <c r="C13" s="4" t="s">
        <v>30</v>
      </c>
      <c r="D13" s="2" t="s">
        <v>31</v>
      </c>
      <c r="E13" s="2" t="s">
        <v>32</v>
      </c>
      <c r="F13" s="5"/>
    </row>
    <row r="14" spans="1:6" ht="25.5">
      <c r="A14" s="2" t="s">
        <v>33</v>
      </c>
      <c r="B14" s="3">
        <v>10</v>
      </c>
      <c r="C14" s="4" t="s">
        <v>34</v>
      </c>
      <c r="D14" s="2" t="s">
        <v>35</v>
      </c>
      <c r="E14" s="2" t="s">
        <v>36</v>
      </c>
      <c r="F14" s="5"/>
    </row>
    <row r="15" spans="1:6" ht="25.5">
      <c r="A15" s="2" t="s">
        <v>37</v>
      </c>
      <c r="B15" s="3">
        <v>8</v>
      </c>
      <c r="C15" s="4" t="s">
        <v>38</v>
      </c>
      <c r="D15" s="2" t="s">
        <v>39</v>
      </c>
      <c r="E15" s="2" t="s">
        <v>40</v>
      </c>
      <c r="F15" s="5"/>
    </row>
    <row r="16" spans="1:6" ht="9.9499999999999993" customHeight="1">
      <c r="A16" s="16"/>
      <c r="B16" s="17"/>
      <c r="C16" s="17"/>
      <c r="D16" s="17"/>
      <c r="E16" s="17"/>
      <c r="F16" s="17"/>
    </row>
    <row r="17" spans="1:6" ht="24" customHeight="1">
      <c r="A17" s="34" t="s">
        <v>200</v>
      </c>
      <c r="B17" s="17"/>
      <c r="C17" s="17"/>
      <c r="D17" s="17"/>
      <c r="E17" s="17"/>
      <c r="F17" s="17"/>
    </row>
    <row r="18" spans="1:6">
      <c r="A18" s="1" t="s">
        <v>41</v>
      </c>
      <c r="B18" s="1" t="s">
        <v>42</v>
      </c>
      <c r="C18" s="1" t="s">
        <v>43</v>
      </c>
      <c r="D18" s="1" t="s">
        <v>41</v>
      </c>
      <c r="E18" s="1" t="s">
        <v>42</v>
      </c>
      <c r="F18" s="1" t="s">
        <v>43</v>
      </c>
    </row>
    <row r="19" spans="1:6" ht="18" customHeight="1">
      <c r="A19" s="6" t="s">
        <v>20</v>
      </c>
      <c r="B19" s="6" t="s">
        <v>21</v>
      </c>
      <c r="C19" s="5">
        <v>1</v>
      </c>
      <c r="D19" s="6" t="s">
        <v>23</v>
      </c>
      <c r="E19" s="6" t="s">
        <v>24</v>
      </c>
      <c r="F19" s="5">
        <v>1</v>
      </c>
    </row>
    <row r="20" spans="1:6" ht="18" customHeight="1">
      <c r="A20" s="2" t="s">
        <v>20</v>
      </c>
      <c r="B20" s="2" t="s">
        <v>44</v>
      </c>
      <c r="C20" s="4">
        <v>1.25</v>
      </c>
      <c r="D20" s="2" t="s">
        <v>23</v>
      </c>
      <c r="E20" s="2" t="s">
        <v>45</v>
      </c>
      <c r="F20" s="4">
        <v>1.1499999999999999</v>
      </c>
    </row>
    <row r="21" spans="1:6" ht="18" customHeight="1">
      <c r="A21" s="6" t="s">
        <v>20</v>
      </c>
      <c r="B21" s="6" t="s">
        <v>46</v>
      </c>
      <c r="C21" s="5">
        <v>1.1499999999999999</v>
      </c>
      <c r="D21" s="6" t="s">
        <v>23</v>
      </c>
      <c r="E21" s="6" t="s">
        <v>47</v>
      </c>
      <c r="F21" s="5">
        <v>1.5</v>
      </c>
    </row>
    <row r="22" spans="1:6" ht="18" customHeight="1">
      <c r="A22" s="2" t="s">
        <v>20</v>
      </c>
      <c r="B22" s="2" t="s">
        <v>48</v>
      </c>
      <c r="C22" s="4">
        <v>1.5</v>
      </c>
      <c r="D22" s="2" t="s">
        <v>49</v>
      </c>
      <c r="E22" s="2" t="s">
        <v>27</v>
      </c>
      <c r="F22" s="4">
        <v>1</v>
      </c>
    </row>
    <row r="23" spans="1:6" ht="18" customHeight="1">
      <c r="A23" s="6" t="s">
        <v>50</v>
      </c>
      <c r="B23" s="6" t="s">
        <v>51</v>
      </c>
      <c r="C23" s="5">
        <v>1.2</v>
      </c>
      <c r="D23" s="6" t="s">
        <v>49</v>
      </c>
      <c r="E23" s="6" t="s">
        <v>52</v>
      </c>
      <c r="F23" s="5">
        <v>1.2</v>
      </c>
    </row>
    <row r="24" spans="1:6" ht="18" customHeight="1">
      <c r="A24" s="2" t="s">
        <v>53</v>
      </c>
      <c r="B24" s="2" t="s">
        <v>51</v>
      </c>
      <c r="C24" s="4">
        <v>1</v>
      </c>
      <c r="D24" s="2"/>
      <c r="E24" s="2"/>
      <c r="F24" s="4"/>
    </row>
    <row r="25" spans="1:6" ht="18" customHeight="1">
      <c r="A25" s="6" t="s">
        <v>54</v>
      </c>
      <c r="B25" s="6" t="s">
        <v>51</v>
      </c>
      <c r="C25" s="5">
        <v>0.88</v>
      </c>
      <c r="D25" s="6"/>
      <c r="E25" s="6"/>
      <c r="F25" s="5"/>
    </row>
    <row r="26" spans="1:6" ht="18" customHeight="1">
      <c r="A26" s="2" t="s">
        <v>55</v>
      </c>
      <c r="B26" s="2" t="s">
        <v>51</v>
      </c>
      <c r="C26" s="4">
        <v>0.78</v>
      </c>
      <c r="D26" s="2"/>
      <c r="E26" s="2"/>
      <c r="F26" s="4"/>
    </row>
    <row r="27" spans="1:6" ht="9.9499999999999993" customHeight="1">
      <c r="A27" s="16"/>
      <c r="B27" s="17"/>
      <c r="C27" s="17"/>
      <c r="D27" s="17"/>
      <c r="E27" s="17"/>
      <c r="F27" s="17"/>
    </row>
    <row r="28" spans="1:6" ht="27.95" customHeight="1">
      <c r="A28" s="33" t="s">
        <v>199</v>
      </c>
      <c r="B28" s="17"/>
      <c r="C28" s="17"/>
      <c r="D28" s="17"/>
      <c r="E28" s="17"/>
      <c r="F28" s="17"/>
    </row>
    <row r="29" spans="1:6" ht="21.95" customHeight="1">
      <c r="A29" s="7" t="s">
        <v>56</v>
      </c>
      <c r="B29" s="8">
        <f>IF(B6="MMA",IF(B7&lt;=3,10,IF(B7&lt;=6,20,IF(B7&lt;=10,42,75))),IF(B6="MIG/MAG",IF(B7&lt;=3,6,IF(B7&lt;=6,12,IF(B7&lt;=10,25,50))),IF(B6="TIG",IF(B7&lt;=3,15,IF(B7&lt;=6,30,IF(B7&lt;=10,60,100))),IF(B6="SAW",IF(B7&lt;=6,8,IF(B7&lt;=10,15,25)),10))))</f>
        <v>12</v>
      </c>
      <c r="C29" s="9" t="s">
        <v>57</v>
      </c>
      <c r="D29" s="18" t="s">
        <v>58</v>
      </c>
      <c r="E29" s="17"/>
      <c r="F29" s="17"/>
    </row>
    <row r="30" spans="1:6" ht="21.95" customHeight="1">
      <c r="A30" s="7" t="s">
        <v>59</v>
      </c>
      <c r="B30" s="8">
        <f>IF(B10="Нижнее",1,IF(B10="Вертикальное",1.25,IF(B10="Горизонтальное",1.15,IF(B10="Потолочное",1.5,1))))</f>
        <v>1</v>
      </c>
      <c r="C30" s="9"/>
      <c r="D30" s="18" t="s">
        <v>60</v>
      </c>
      <c r="E30" s="17"/>
      <c r="F30" s="17"/>
    </row>
    <row r="31" spans="1:6" ht="21.95" customHeight="1">
      <c r="A31" s="7" t="s">
        <v>61</v>
      </c>
      <c r="B31" s="8">
        <f>IF(B11="Углеродистая",1,IF(B11="Низколегированная",1.15,IF(B11="Высоколегированная",1.5,1)))</f>
        <v>1</v>
      </c>
      <c r="C31" s="9"/>
      <c r="D31" s="18"/>
      <c r="E31" s="17"/>
      <c r="F31" s="17"/>
    </row>
    <row r="32" spans="1:6" ht="21.95" customHeight="1">
      <c r="A32" s="7" t="s">
        <v>62</v>
      </c>
      <c r="B32" s="8">
        <f>IF(B12="На монтаже",1.2,1)</f>
        <v>1</v>
      </c>
      <c r="C32" s="9"/>
      <c r="D32" s="18"/>
      <c r="E32" s="17"/>
      <c r="F32" s="17"/>
    </row>
    <row r="33" spans="1:6" ht="21.95" customHeight="1">
      <c r="A33" s="7" t="s">
        <v>63</v>
      </c>
      <c r="B33" s="8">
        <f>IF(B13=3,1.2,IF(B13=4,1,IF(B13=5,0.88,IF(B13=6,0.78,1))))</f>
        <v>1</v>
      </c>
      <c r="C33" s="9"/>
      <c r="D33" s="18"/>
      <c r="E33" s="17"/>
      <c r="F33" s="17"/>
    </row>
    <row r="34" spans="1:6" ht="21.95" customHeight="1">
      <c r="A34" s="32" t="s">
        <v>64</v>
      </c>
      <c r="B34" s="10">
        <f>B29*B30*B31*B32*B33</f>
        <v>12</v>
      </c>
      <c r="C34" s="11" t="s">
        <v>57</v>
      </c>
      <c r="D34" s="18" t="s">
        <v>65</v>
      </c>
      <c r="E34" s="17"/>
      <c r="F34" s="17"/>
    </row>
    <row r="35" spans="1:6" ht="21.95" customHeight="1">
      <c r="A35" s="7" t="s">
        <v>66</v>
      </c>
      <c r="B35" s="8">
        <f>ROUND(60/B34,2)</f>
        <v>5</v>
      </c>
      <c r="C35" s="9" t="s">
        <v>67</v>
      </c>
      <c r="D35" s="18" t="s">
        <v>68</v>
      </c>
      <c r="E35" s="17"/>
      <c r="F35" s="17"/>
    </row>
    <row r="36" spans="1:6" ht="21.95" customHeight="1">
      <c r="A36" s="7" t="s">
        <v>69</v>
      </c>
      <c r="B36" s="8">
        <f>ROUND(B15*0.75*B35,1)</f>
        <v>30</v>
      </c>
      <c r="C36" s="9" t="s">
        <v>70</v>
      </c>
      <c r="D36" s="18" t="s">
        <v>71</v>
      </c>
      <c r="E36" s="17"/>
      <c r="F36" s="17"/>
    </row>
    <row r="37" spans="1:6" ht="21.95" customHeight="1">
      <c r="A37" s="7" t="s">
        <v>72</v>
      </c>
      <c r="B37" s="8">
        <f>ROUND(B14*B34/60,2)</f>
        <v>2</v>
      </c>
      <c r="C37" s="9" t="s">
        <v>38</v>
      </c>
      <c r="D37" s="18" t="s">
        <v>73</v>
      </c>
      <c r="E37" s="17"/>
      <c r="F37" s="17"/>
    </row>
    <row r="38" spans="1:6" ht="21.95" customHeight="1">
      <c r="A38" s="7" t="s">
        <v>74</v>
      </c>
      <c r="B38" s="8">
        <f>ROUND(B37/(B15*0.75),1)</f>
        <v>0.3</v>
      </c>
      <c r="C38" s="9" t="s">
        <v>75</v>
      </c>
      <c r="D38" s="18"/>
      <c r="E38" s="17"/>
      <c r="F38" s="17"/>
    </row>
    <row r="39" spans="1:6" ht="21.95" customHeight="1">
      <c r="A39" s="7" t="s">
        <v>76</v>
      </c>
      <c r="B39" s="8">
        <f>ROUND(IF(B6="MIG/MAG",B14*IF(B8&lt;=5,0.35,IF(B8&lt;=8,0.85,1.35)),IF(B6="MMA",B14*IF(B8&lt;=5,0.4,IF(B8&lt;=8,0.95,1.5)),B14*0.1)),2)</f>
        <v>8.5</v>
      </c>
      <c r="C39" s="9" t="s">
        <v>77</v>
      </c>
      <c r="D39" s="18" t="s">
        <v>78</v>
      </c>
      <c r="E39" s="17"/>
      <c r="F39" s="17"/>
    </row>
  </sheetData>
  <mergeCells count="19">
    <mergeCell ref="A1:F1"/>
    <mergeCell ref="D36:F36"/>
    <mergeCell ref="D37:F37"/>
    <mergeCell ref="A17:F17"/>
    <mergeCell ref="A4:F4"/>
    <mergeCell ref="D30:F30"/>
    <mergeCell ref="D39:F39"/>
    <mergeCell ref="D33:F33"/>
    <mergeCell ref="D38:F38"/>
    <mergeCell ref="A28:F28"/>
    <mergeCell ref="D29:F29"/>
    <mergeCell ref="D35:F35"/>
    <mergeCell ref="D34:F34"/>
    <mergeCell ref="D31:F31"/>
    <mergeCell ref="A16:F16"/>
    <mergeCell ref="D32:F32"/>
    <mergeCell ref="A27:F27"/>
    <mergeCell ref="A3:F3"/>
    <mergeCell ref="A2:F2"/>
  </mergeCells>
  <dataValidations count="5">
    <dataValidation type="list" showErrorMessage="1" sqref="B6">
      <formula1>"MMA,MIG/MAG,TIG,SAW"</formula1>
    </dataValidation>
    <dataValidation type="list" showErrorMessage="1" sqref="B9">
      <formula1>"Стыковое,Угловое,Тавровое,Нахлёст"</formula1>
    </dataValidation>
    <dataValidation type="list" showErrorMessage="1" sqref="B10">
      <formula1>"Нижнее,Вертикальное,Горизонтальное,Потолочное"</formula1>
    </dataValidation>
    <dataValidation type="list" showErrorMessage="1" sqref="B11">
      <formula1>"Углеродистая,Низколегированная,Высоколегированная"</formula1>
    </dataValidation>
    <dataValidation type="list" showErrorMessage="1" sqref="B12">
      <formula1>"В цеху,На монтаже"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8"/>
  <sheetViews>
    <sheetView showGridLines="0" topLeftCell="A7" workbookViewId="0">
      <selection activeCell="A14" sqref="A14:G14"/>
    </sheetView>
  </sheetViews>
  <sheetFormatPr defaultRowHeight="15"/>
  <cols>
    <col min="1" max="1" width="20" customWidth="1"/>
    <col min="2" max="2" width="18" customWidth="1"/>
    <col min="3" max="3" width="20" customWidth="1"/>
    <col min="4" max="6" width="18" customWidth="1"/>
    <col min="7" max="7" width="22" customWidth="1"/>
  </cols>
  <sheetData>
    <row r="1" spans="1:7" ht="32.1" customHeight="1">
      <c r="A1" s="21" t="s">
        <v>79</v>
      </c>
      <c r="B1" s="17"/>
      <c r="C1" s="17"/>
      <c r="D1" s="17"/>
      <c r="E1" s="17"/>
      <c r="F1" s="17"/>
      <c r="G1" s="17"/>
    </row>
    <row r="3" spans="1:7" ht="24" customHeight="1">
      <c r="A3" s="34" t="s">
        <v>203</v>
      </c>
      <c r="B3" s="17"/>
      <c r="C3" s="17"/>
      <c r="D3" s="17"/>
      <c r="E3" s="17"/>
      <c r="F3" s="17"/>
      <c r="G3" s="17"/>
    </row>
    <row r="4" spans="1:7" ht="30" customHeight="1">
      <c r="A4" s="1" t="s">
        <v>80</v>
      </c>
      <c r="B4" s="1" t="s">
        <v>81</v>
      </c>
      <c r="C4" s="1" t="s">
        <v>20</v>
      </c>
      <c r="D4" s="1" t="s">
        <v>82</v>
      </c>
      <c r="E4" s="1" t="s">
        <v>83</v>
      </c>
      <c r="F4" s="1" t="s">
        <v>84</v>
      </c>
      <c r="G4" s="1" t="s">
        <v>85</v>
      </c>
    </row>
    <row r="5" spans="1:7" ht="18" customHeight="1">
      <c r="A5" s="5">
        <v>2</v>
      </c>
      <c r="B5" s="5" t="s">
        <v>86</v>
      </c>
      <c r="C5" s="5" t="s">
        <v>21</v>
      </c>
      <c r="D5" s="5">
        <v>8</v>
      </c>
      <c r="E5" s="5">
        <v>1</v>
      </c>
      <c r="F5" s="5">
        <v>7.5</v>
      </c>
      <c r="G5" s="5" t="s">
        <v>87</v>
      </c>
    </row>
    <row r="6" spans="1:7" ht="18" customHeight="1">
      <c r="A6" s="4">
        <v>3</v>
      </c>
      <c r="B6" s="4" t="s">
        <v>86</v>
      </c>
      <c r="C6" s="4" t="s">
        <v>21</v>
      </c>
      <c r="D6" s="4">
        <v>12</v>
      </c>
      <c r="E6" s="4">
        <v>1</v>
      </c>
      <c r="F6" s="4">
        <v>5</v>
      </c>
      <c r="G6" s="4"/>
    </row>
    <row r="7" spans="1:7" ht="18" customHeight="1">
      <c r="A7" s="5">
        <v>6</v>
      </c>
      <c r="B7" s="5" t="s">
        <v>88</v>
      </c>
      <c r="C7" s="5" t="s">
        <v>21</v>
      </c>
      <c r="D7" s="5">
        <v>20</v>
      </c>
      <c r="E7" s="5" t="s">
        <v>89</v>
      </c>
      <c r="F7" s="5">
        <v>3</v>
      </c>
      <c r="G7" s="5"/>
    </row>
    <row r="8" spans="1:7" ht="18" customHeight="1">
      <c r="A8" s="4">
        <v>10</v>
      </c>
      <c r="B8" s="4" t="s">
        <v>88</v>
      </c>
      <c r="C8" s="4" t="s">
        <v>21</v>
      </c>
      <c r="D8" s="4">
        <v>42</v>
      </c>
      <c r="E8" s="4" t="s">
        <v>90</v>
      </c>
      <c r="F8" s="4">
        <v>1.4</v>
      </c>
      <c r="G8" s="4"/>
    </row>
    <row r="9" spans="1:7" ht="18" customHeight="1">
      <c r="A9" s="5">
        <v>16</v>
      </c>
      <c r="B9" s="5" t="s">
        <v>91</v>
      </c>
      <c r="C9" s="5" t="s">
        <v>21</v>
      </c>
      <c r="D9" s="5">
        <v>75</v>
      </c>
      <c r="E9" s="5" t="s">
        <v>92</v>
      </c>
      <c r="F9" s="5">
        <v>0.8</v>
      </c>
      <c r="G9" s="5" t="s">
        <v>93</v>
      </c>
    </row>
    <row r="10" spans="1:7" ht="18" customHeight="1">
      <c r="A10" s="4">
        <v>6</v>
      </c>
      <c r="B10" s="4" t="s">
        <v>88</v>
      </c>
      <c r="C10" s="4" t="s">
        <v>44</v>
      </c>
      <c r="D10" s="4">
        <v>26</v>
      </c>
      <c r="E10" s="4" t="s">
        <v>89</v>
      </c>
      <c r="F10" s="4">
        <v>2.2999999999999998</v>
      </c>
      <c r="G10" s="4" t="s">
        <v>94</v>
      </c>
    </row>
    <row r="11" spans="1:7" ht="18" customHeight="1">
      <c r="A11" s="5">
        <v>10</v>
      </c>
      <c r="B11" s="5" t="s">
        <v>91</v>
      </c>
      <c r="C11" s="5" t="s">
        <v>44</v>
      </c>
      <c r="D11" s="5">
        <v>52</v>
      </c>
      <c r="E11" s="5" t="s">
        <v>90</v>
      </c>
      <c r="F11" s="5">
        <v>1.2</v>
      </c>
      <c r="G11" s="5" t="s">
        <v>94</v>
      </c>
    </row>
    <row r="12" spans="1:7" ht="18" customHeight="1">
      <c r="A12" s="4">
        <v>6</v>
      </c>
      <c r="B12" s="4" t="s">
        <v>88</v>
      </c>
      <c r="C12" s="4" t="s">
        <v>48</v>
      </c>
      <c r="D12" s="4">
        <v>30</v>
      </c>
      <c r="E12" s="4" t="s">
        <v>89</v>
      </c>
      <c r="F12" s="4">
        <v>2</v>
      </c>
      <c r="G12" s="4" t="s">
        <v>95</v>
      </c>
    </row>
    <row r="14" spans="1:7" ht="24" customHeight="1">
      <c r="A14" s="34" t="s">
        <v>204</v>
      </c>
      <c r="B14" s="17"/>
      <c r="C14" s="17"/>
      <c r="D14" s="17"/>
      <c r="E14" s="17"/>
      <c r="F14" s="17"/>
      <c r="G14" s="17"/>
    </row>
    <row r="15" spans="1:7" ht="30" customHeight="1">
      <c r="A15" s="1" t="s">
        <v>96</v>
      </c>
      <c r="B15" s="1" t="s">
        <v>17</v>
      </c>
      <c r="C15" s="1" t="s">
        <v>20</v>
      </c>
      <c r="D15" s="1" t="s">
        <v>82</v>
      </c>
      <c r="E15" s="1" t="s">
        <v>97</v>
      </c>
      <c r="F15" s="1" t="s">
        <v>84</v>
      </c>
      <c r="G15" s="1" t="s">
        <v>85</v>
      </c>
    </row>
    <row r="16" spans="1:7" ht="18" customHeight="1">
      <c r="A16" s="4">
        <v>3</v>
      </c>
      <c r="B16" s="4" t="s">
        <v>98</v>
      </c>
      <c r="C16" s="4" t="s">
        <v>21</v>
      </c>
      <c r="D16" s="4">
        <v>7</v>
      </c>
      <c r="E16" s="4">
        <v>0.15</v>
      </c>
      <c r="F16" s="4">
        <v>8.6</v>
      </c>
      <c r="G16" s="4"/>
    </row>
    <row r="17" spans="1:7" ht="18" customHeight="1">
      <c r="A17" s="5">
        <v>5</v>
      </c>
      <c r="B17" s="5" t="s">
        <v>98</v>
      </c>
      <c r="C17" s="5" t="s">
        <v>21</v>
      </c>
      <c r="D17" s="5">
        <v>12</v>
      </c>
      <c r="E17" s="5">
        <v>0.35</v>
      </c>
      <c r="F17" s="5">
        <v>5</v>
      </c>
      <c r="G17" s="5"/>
    </row>
    <row r="18" spans="1:7" ht="18" customHeight="1">
      <c r="A18" s="4">
        <v>8</v>
      </c>
      <c r="B18" s="4" t="s">
        <v>98</v>
      </c>
      <c r="C18" s="4" t="s">
        <v>21</v>
      </c>
      <c r="D18" s="4">
        <v>24</v>
      </c>
      <c r="E18" s="4">
        <v>0.85</v>
      </c>
      <c r="F18" s="4">
        <v>2.5</v>
      </c>
      <c r="G18" s="4"/>
    </row>
    <row r="19" spans="1:7" ht="18" customHeight="1">
      <c r="A19" s="5">
        <v>10</v>
      </c>
      <c r="B19" s="5" t="s">
        <v>98</v>
      </c>
      <c r="C19" s="5" t="s">
        <v>21</v>
      </c>
      <c r="D19" s="5">
        <v>37</v>
      </c>
      <c r="E19" s="5">
        <v>1.35</v>
      </c>
      <c r="F19" s="5">
        <v>1.6</v>
      </c>
      <c r="G19" s="5"/>
    </row>
    <row r="20" spans="1:7" ht="18" customHeight="1">
      <c r="A20" s="4">
        <v>5</v>
      </c>
      <c r="B20" s="4" t="s">
        <v>99</v>
      </c>
      <c r="C20" s="4" t="s">
        <v>21</v>
      </c>
      <c r="D20" s="4">
        <v>14</v>
      </c>
      <c r="E20" s="4">
        <v>0.4</v>
      </c>
      <c r="F20" s="4">
        <v>4.3</v>
      </c>
      <c r="G20" s="4"/>
    </row>
    <row r="21" spans="1:7" ht="18" customHeight="1">
      <c r="A21" s="5">
        <v>8</v>
      </c>
      <c r="B21" s="5" t="s">
        <v>99</v>
      </c>
      <c r="C21" s="5" t="s">
        <v>21</v>
      </c>
      <c r="D21" s="5">
        <v>28</v>
      </c>
      <c r="E21" s="5">
        <v>0.95</v>
      </c>
      <c r="F21" s="5">
        <v>2.1</v>
      </c>
      <c r="G21" s="5"/>
    </row>
    <row r="22" spans="1:7" ht="18" customHeight="1">
      <c r="A22" s="4">
        <v>5</v>
      </c>
      <c r="B22" s="4" t="s">
        <v>98</v>
      </c>
      <c r="C22" s="4" t="s">
        <v>44</v>
      </c>
      <c r="D22" s="4">
        <v>16</v>
      </c>
      <c r="E22" s="4">
        <v>0.38</v>
      </c>
      <c r="F22" s="4">
        <v>3.8</v>
      </c>
      <c r="G22" s="4" t="s">
        <v>94</v>
      </c>
    </row>
    <row r="23" spans="1:7" ht="18" customHeight="1">
      <c r="A23" s="5">
        <v>8</v>
      </c>
      <c r="B23" s="5" t="s">
        <v>98</v>
      </c>
      <c r="C23" s="5" t="s">
        <v>44</v>
      </c>
      <c r="D23" s="5">
        <v>30</v>
      </c>
      <c r="E23" s="5">
        <v>0.9</v>
      </c>
      <c r="F23" s="5">
        <v>2</v>
      </c>
      <c r="G23" s="5" t="s">
        <v>94</v>
      </c>
    </row>
    <row r="24" spans="1:7" ht="18" customHeight="1">
      <c r="A24" s="4">
        <v>5</v>
      </c>
      <c r="B24" s="4" t="s">
        <v>98</v>
      </c>
      <c r="C24" s="4" t="s">
        <v>48</v>
      </c>
      <c r="D24" s="4">
        <v>18</v>
      </c>
      <c r="E24" s="4">
        <v>0.4</v>
      </c>
      <c r="F24" s="4">
        <v>3.3</v>
      </c>
      <c r="G24" s="4" t="s">
        <v>95</v>
      </c>
    </row>
    <row r="26" spans="1:7" ht="24" customHeight="1">
      <c r="A26" s="19" t="s">
        <v>100</v>
      </c>
      <c r="B26" s="17"/>
      <c r="C26" s="17"/>
      <c r="D26" s="17"/>
      <c r="E26" s="17"/>
      <c r="F26" s="17"/>
      <c r="G26" s="17"/>
    </row>
    <row r="27" spans="1:7" ht="30" customHeight="1">
      <c r="A27" s="1" t="s">
        <v>6</v>
      </c>
      <c r="B27" s="1" t="s">
        <v>84</v>
      </c>
      <c r="C27" s="1" t="s">
        <v>101</v>
      </c>
      <c r="D27" s="1" t="s">
        <v>102</v>
      </c>
      <c r="E27" s="1" t="s">
        <v>103</v>
      </c>
      <c r="F27" s="1" t="s">
        <v>104</v>
      </c>
      <c r="G27" s="1" t="s">
        <v>105</v>
      </c>
    </row>
    <row r="28" spans="1:7" ht="20.100000000000001" customHeight="1">
      <c r="A28" s="4" t="s">
        <v>106</v>
      </c>
      <c r="B28" s="4" t="s">
        <v>107</v>
      </c>
      <c r="C28" s="4">
        <v>60</v>
      </c>
      <c r="D28" s="4" t="s">
        <v>108</v>
      </c>
      <c r="E28" s="4" t="s">
        <v>109</v>
      </c>
      <c r="F28" s="4" t="s">
        <v>110</v>
      </c>
      <c r="G28" s="4" t="s">
        <v>111</v>
      </c>
    </row>
    <row r="29" spans="1:7" ht="20.100000000000001" customHeight="1">
      <c r="A29" s="5" t="s">
        <v>7</v>
      </c>
      <c r="B29" s="5" t="s">
        <v>112</v>
      </c>
      <c r="C29" s="5">
        <v>80</v>
      </c>
      <c r="D29" s="5" t="s">
        <v>113</v>
      </c>
      <c r="E29" s="5" t="s">
        <v>114</v>
      </c>
      <c r="F29" s="5" t="s">
        <v>115</v>
      </c>
      <c r="G29" s="5" t="s">
        <v>116</v>
      </c>
    </row>
    <row r="30" spans="1:7" ht="20.100000000000001" customHeight="1">
      <c r="A30" s="4" t="s">
        <v>117</v>
      </c>
      <c r="B30" s="4" t="s">
        <v>118</v>
      </c>
      <c r="C30" s="4">
        <v>60</v>
      </c>
      <c r="D30" s="4" t="s">
        <v>119</v>
      </c>
      <c r="E30" s="4" t="s">
        <v>120</v>
      </c>
      <c r="F30" s="4" t="s">
        <v>121</v>
      </c>
      <c r="G30" s="4" t="s">
        <v>122</v>
      </c>
    </row>
    <row r="31" spans="1:7" ht="20.100000000000001" customHeight="1">
      <c r="A31" s="5" t="s">
        <v>123</v>
      </c>
      <c r="B31" s="5" t="s">
        <v>124</v>
      </c>
      <c r="C31" s="5">
        <v>100</v>
      </c>
      <c r="D31" s="5" t="s">
        <v>125</v>
      </c>
      <c r="E31" s="5" t="s">
        <v>126</v>
      </c>
      <c r="F31" s="5" t="s">
        <v>127</v>
      </c>
      <c r="G31" s="5" t="s">
        <v>128</v>
      </c>
    </row>
    <row r="33" spans="1:7" ht="24" customHeight="1">
      <c r="A33" s="19" t="s">
        <v>129</v>
      </c>
      <c r="B33" s="17"/>
      <c r="C33" s="17"/>
      <c r="D33" s="17"/>
      <c r="E33" s="17"/>
      <c r="F33" s="17"/>
      <c r="G33" s="17"/>
    </row>
    <row r="34" spans="1:7" ht="30" customHeight="1">
      <c r="A34" s="1" t="s">
        <v>130</v>
      </c>
      <c r="B34" s="1" t="s">
        <v>131</v>
      </c>
      <c r="C34" s="1" t="s">
        <v>132</v>
      </c>
      <c r="D34" s="1" t="s">
        <v>133</v>
      </c>
      <c r="E34" s="1" t="s">
        <v>134</v>
      </c>
      <c r="F34" s="1" t="s">
        <v>135</v>
      </c>
      <c r="G34" s="1" t="s">
        <v>5</v>
      </c>
    </row>
    <row r="35" spans="1:7" ht="20.100000000000001" customHeight="1">
      <c r="A35" s="5" t="s">
        <v>136</v>
      </c>
      <c r="B35" s="5" t="s">
        <v>109</v>
      </c>
      <c r="C35" s="5" t="s">
        <v>137</v>
      </c>
      <c r="D35" s="5" t="s">
        <v>138</v>
      </c>
      <c r="E35" s="5">
        <v>1.2</v>
      </c>
      <c r="F35" s="5" t="s">
        <v>139</v>
      </c>
      <c r="G35" s="5" t="s">
        <v>140</v>
      </c>
    </row>
    <row r="36" spans="1:7" ht="20.100000000000001" customHeight="1">
      <c r="A36" s="4" t="s">
        <v>141</v>
      </c>
      <c r="B36" s="4" t="s">
        <v>142</v>
      </c>
      <c r="C36" s="4" t="s">
        <v>143</v>
      </c>
      <c r="D36" s="4" t="s">
        <v>144</v>
      </c>
      <c r="E36" s="4">
        <v>1</v>
      </c>
      <c r="F36" s="4" t="s">
        <v>145</v>
      </c>
      <c r="G36" s="4" t="s">
        <v>146</v>
      </c>
    </row>
    <row r="37" spans="1:7" ht="20.100000000000001" customHeight="1">
      <c r="A37" s="5" t="s">
        <v>147</v>
      </c>
      <c r="B37" s="5" t="s">
        <v>148</v>
      </c>
      <c r="C37" s="5" t="s">
        <v>149</v>
      </c>
      <c r="D37" s="5" t="s">
        <v>150</v>
      </c>
      <c r="E37" s="5">
        <v>0.88</v>
      </c>
      <c r="F37" s="5" t="s">
        <v>151</v>
      </c>
      <c r="G37" s="5" t="s">
        <v>152</v>
      </c>
    </row>
    <row r="38" spans="1:7" ht="20.100000000000001" customHeight="1">
      <c r="A38" s="4" t="s">
        <v>153</v>
      </c>
      <c r="B38" s="4" t="s">
        <v>154</v>
      </c>
      <c r="C38" s="4" t="s">
        <v>155</v>
      </c>
      <c r="D38" s="4" t="s">
        <v>156</v>
      </c>
      <c r="E38" s="4">
        <v>0.78</v>
      </c>
      <c r="F38" s="4" t="s">
        <v>157</v>
      </c>
      <c r="G38" s="4" t="s">
        <v>158</v>
      </c>
    </row>
  </sheetData>
  <mergeCells count="5">
    <mergeCell ref="A14:G14"/>
    <mergeCell ref="A1:G1"/>
    <mergeCell ref="A3:G3"/>
    <mergeCell ref="A26:G26"/>
    <mergeCell ref="A33:G3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7"/>
  <sheetViews>
    <sheetView showGridLines="0" workbookViewId="0">
      <selection activeCell="B40" sqref="B40"/>
    </sheetView>
  </sheetViews>
  <sheetFormatPr defaultRowHeight="15"/>
  <cols>
    <col min="1" max="1" width="13.28515625" customWidth="1"/>
    <col min="2" max="2" width="20" customWidth="1"/>
    <col min="3" max="7" width="12" customWidth="1"/>
    <col min="8" max="10" width="14" customWidth="1"/>
  </cols>
  <sheetData>
    <row r="1" spans="1:10" ht="32.1" customHeight="1">
      <c r="A1" s="21" t="s">
        <v>159</v>
      </c>
      <c r="B1" s="17"/>
      <c r="C1" s="17"/>
      <c r="D1" s="17"/>
      <c r="E1" s="17"/>
      <c r="F1" s="17"/>
      <c r="G1" s="17"/>
      <c r="H1" s="17"/>
      <c r="I1" s="17"/>
      <c r="J1" s="17"/>
    </row>
    <row r="3" spans="1:10" ht="51">
      <c r="A3" s="12" t="s">
        <v>160</v>
      </c>
      <c r="B3" s="13"/>
    </row>
    <row r="4" spans="1:10" ht="25.5">
      <c r="A4" s="12" t="s">
        <v>161</v>
      </c>
      <c r="B4" s="13"/>
    </row>
    <row r="5" spans="1:10" ht="25.5">
      <c r="A5" s="12" t="s">
        <v>162</v>
      </c>
      <c r="B5" s="13"/>
    </row>
    <row r="6" spans="1:10" ht="102">
      <c r="A6" s="12" t="s">
        <v>163</v>
      </c>
      <c r="B6" s="3">
        <v>8</v>
      </c>
    </row>
    <row r="8" spans="1:10" ht="9.9499999999999993" customHeight="1"/>
    <row r="9" spans="1:10" ht="24" customHeight="1">
      <c r="A9" s="19" t="s">
        <v>164</v>
      </c>
      <c r="B9" s="17"/>
      <c r="C9" s="17"/>
      <c r="D9" s="17"/>
      <c r="E9" s="17"/>
      <c r="F9" s="17"/>
      <c r="G9" s="17"/>
      <c r="H9" s="17"/>
      <c r="I9" s="17"/>
      <c r="J9" s="17"/>
    </row>
    <row r="10" spans="1:10" ht="36" customHeight="1">
      <c r="A10" s="1" t="s">
        <v>165</v>
      </c>
      <c r="B10" s="1" t="s">
        <v>166</v>
      </c>
      <c r="C10" s="1" t="s">
        <v>167</v>
      </c>
      <c r="D10" s="1" t="s">
        <v>168</v>
      </c>
      <c r="E10" s="1" t="s">
        <v>169</v>
      </c>
      <c r="F10" s="1" t="s">
        <v>170</v>
      </c>
      <c r="G10" s="1" t="s">
        <v>130</v>
      </c>
      <c r="H10" s="1" t="s">
        <v>171</v>
      </c>
      <c r="I10" s="1" t="s">
        <v>172</v>
      </c>
      <c r="J10" s="1" t="s">
        <v>173</v>
      </c>
    </row>
    <row r="11" spans="1:10" ht="20.100000000000001" customHeight="1">
      <c r="A11" s="4">
        <v>1</v>
      </c>
      <c r="B11" s="3"/>
      <c r="C11" s="3"/>
      <c r="D11" s="3"/>
      <c r="E11" s="3"/>
      <c r="F11" s="3"/>
      <c r="G11" s="3"/>
      <c r="H11" s="3"/>
      <c r="I11" s="9" t="str">
        <f t="shared" ref="I11:I22" si="0">IF(E11="","",E11*H11)</f>
        <v/>
      </c>
      <c r="J11" s="9" t="str">
        <f t="shared" ref="J11:J22" si="1">IF(I11="","",ROUND(I11/($B$6*60)*100,1))</f>
        <v/>
      </c>
    </row>
    <row r="12" spans="1:10" ht="20.100000000000001" customHeight="1">
      <c r="A12" s="4">
        <v>2</v>
      </c>
      <c r="B12" s="3"/>
      <c r="C12" s="3"/>
      <c r="D12" s="3"/>
      <c r="E12" s="3"/>
      <c r="F12" s="3"/>
      <c r="G12" s="3"/>
      <c r="H12" s="3"/>
      <c r="I12" s="9" t="str">
        <f t="shared" si="0"/>
        <v/>
      </c>
      <c r="J12" s="9" t="str">
        <f t="shared" si="1"/>
        <v/>
      </c>
    </row>
    <row r="13" spans="1:10" ht="20.100000000000001" customHeight="1">
      <c r="A13" s="4">
        <v>3</v>
      </c>
      <c r="B13" s="3"/>
      <c r="C13" s="3"/>
      <c r="D13" s="3"/>
      <c r="E13" s="3"/>
      <c r="F13" s="3"/>
      <c r="G13" s="3"/>
      <c r="H13" s="3"/>
      <c r="I13" s="9" t="str">
        <f t="shared" si="0"/>
        <v/>
      </c>
      <c r="J13" s="9" t="str">
        <f t="shared" si="1"/>
        <v/>
      </c>
    </row>
    <row r="14" spans="1:10" ht="20.100000000000001" customHeight="1">
      <c r="A14" s="4">
        <v>4</v>
      </c>
      <c r="B14" s="3"/>
      <c r="C14" s="3"/>
      <c r="D14" s="3"/>
      <c r="E14" s="3"/>
      <c r="F14" s="3"/>
      <c r="G14" s="3"/>
      <c r="H14" s="3"/>
      <c r="I14" s="9" t="str">
        <f t="shared" si="0"/>
        <v/>
      </c>
      <c r="J14" s="9" t="str">
        <f t="shared" si="1"/>
        <v/>
      </c>
    </row>
    <row r="15" spans="1:10" ht="20.100000000000001" customHeight="1">
      <c r="A15" s="4">
        <v>5</v>
      </c>
      <c r="B15" s="3"/>
      <c r="C15" s="3"/>
      <c r="D15" s="3"/>
      <c r="E15" s="3"/>
      <c r="F15" s="3"/>
      <c r="G15" s="3"/>
      <c r="H15" s="3"/>
      <c r="I15" s="9" t="str">
        <f t="shared" si="0"/>
        <v/>
      </c>
      <c r="J15" s="9" t="str">
        <f t="shared" si="1"/>
        <v/>
      </c>
    </row>
    <row r="16" spans="1:10" ht="20.100000000000001" customHeight="1">
      <c r="A16" s="4">
        <v>6</v>
      </c>
      <c r="B16" s="3"/>
      <c r="C16" s="3"/>
      <c r="D16" s="3"/>
      <c r="E16" s="3"/>
      <c r="F16" s="3"/>
      <c r="G16" s="3"/>
      <c r="H16" s="3"/>
      <c r="I16" s="9" t="str">
        <f t="shared" si="0"/>
        <v/>
      </c>
      <c r="J16" s="9" t="str">
        <f t="shared" si="1"/>
        <v/>
      </c>
    </row>
    <row r="17" spans="1:10" ht="20.100000000000001" customHeight="1">
      <c r="A17" s="4">
        <v>7</v>
      </c>
      <c r="B17" s="3"/>
      <c r="C17" s="3"/>
      <c r="D17" s="3"/>
      <c r="E17" s="3"/>
      <c r="F17" s="3"/>
      <c r="G17" s="3"/>
      <c r="H17" s="3"/>
      <c r="I17" s="9" t="str">
        <f t="shared" si="0"/>
        <v/>
      </c>
      <c r="J17" s="9" t="str">
        <f t="shared" si="1"/>
        <v/>
      </c>
    </row>
    <row r="18" spans="1:10" ht="20.100000000000001" customHeight="1">
      <c r="A18" s="4">
        <v>8</v>
      </c>
      <c r="B18" s="3"/>
      <c r="C18" s="3"/>
      <c r="D18" s="3"/>
      <c r="E18" s="3"/>
      <c r="F18" s="3"/>
      <c r="G18" s="3"/>
      <c r="H18" s="3"/>
      <c r="I18" s="9" t="str">
        <f t="shared" si="0"/>
        <v/>
      </c>
      <c r="J18" s="9" t="str">
        <f t="shared" si="1"/>
        <v/>
      </c>
    </row>
    <row r="19" spans="1:10" ht="20.100000000000001" customHeight="1">
      <c r="A19" s="4">
        <v>9</v>
      </c>
      <c r="B19" s="3"/>
      <c r="C19" s="3"/>
      <c r="D19" s="3"/>
      <c r="E19" s="3"/>
      <c r="F19" s="3"/>
      <c r="G19" s="3"/>
      <c r="H19" s="3"/>
      <c r="I19" s="9" t="str">
        <f t="shared" si="0"/>
        <v/>
      </c>
      <c r="J19" s="9" t="str">
        <f t="shared" si="1"/>
        <v/>
      </c>
    </row>
    <row r="20" spans="1:10" ht="20.100000000000001" customHeight="1">
      <c r="A20" s="4">
        <v>10</v>
      </c>
      <c r="B20" s="3"/>
      <c r="C20" s="3"/>
      <c r="D20" s="3"/>
      <c r="E20" s="3"/>
      <c r="F20" s="3"/>
      <c r="G20" s="3"/>
      <c r="H20" s="3"/>
      <c r="I20" s="9" t="str">
        <f t="shared" si="0"/>
        <v/>
      </c>
      <c r="J20" s="9" t="str">
        <f t="shared" si="1"/>
        <v/>
      </c>
    </row>
    <row r="21" spans="1:10" ht="20.100000000000001" customHeight="1">
      <c r="A21" s="4">
        <v>11</v>
      </c>
      <c r="B21" s="3"/>
      <c r="C21" s="3"/>
      <c r="D21" s="3"/>
      <c r="E21" s="3"/>
      <c r="F21" s="3"/>
      <c r="G21" s="3"/>
      <c r="H21" s="3"/>
      <c r="I21" s="9" t="str">
        <f t="shared" si="0"/>
        <v/>
      </c>
      <c r="J21" s="9" t="str">
        <f t="shared" si="1"/>
        <v/>
      </c>
    </row>
    <row r="22" spans="1:10" ht="20.100000000000001" customHeight="1">
      <c r="A22" s="4">
        <v>12</v>
      </c>
      <c r="B22" s="3"/>
      <c r="C22" s="3"/>
      <c r="D22" s="3"/>
      <c r="E22" s="3"/>
      <c r="F22" s="3"/>
      <c r="G22" s="3"/>
      <c r="H22" s="3"/>
      <c r="I22" s="9" t="str">
        <f t="shared" si="0"/>
        <v/>
      </c>
      <c r="J22" s="9" t="str">
        <f t="shared" si="1"/>
        <v/>
      </c>
    </row>
    <row r="23" spans="1:10" ht="8.1" customHeight="1">
      <c r="A23" s="14"/>
    </row>
    <row r="24" spans="1:10" ht="21.95" customHeight="1">
      <c r="A24" s="22" t="s">
        <v>174</v>
      </c>
      <c r="B24" s="17"/>
      <c r="C24" s="17"/>
      <c r="D24" s="17"/>
      <c r="E24" s="17"/>
      <c r="F24" s="17"/>
      <c r="G24" s="17"/>
      <c r="H24" s="15">
        <f>SUM(E11:E22)</f>
        <v>0</v>
      </c>
      <c r="I24" s="23" t="s">
        <v>34</v>
      </c>
      <c r="J24" s="17"/>
    </row>
    <row r="25" spans="1:10" ht="21.95" customHeight="1">
      <c r="A25" s="22" t="s">
        <v>175</v>
      </c>
      <c r="B25" s="17"/>
      <c r="C25" s="17"/>
      <c r="D25" s="17"/>
      <c r="E25" s="17"/>
      <c r="F25" s="17"/>
      <c r="G25" s="17"/>
      <c r="H25" s="15">
        <f>SUM(I11:I22)</f>
        <v>0</v>
      </c>
      <c r="I25" s="23" t="s">
        <v>176</v>
      </c>
      <c r="J25" s="17"/>
    </row>
    <row r="26" spans="1:10" ht="21.95" customHeight="1">
      <c r="A26" s="22" t="s">
        <v>177</v>
      </c>
      <c r="B26" s="17"/>
      <c r="C26" s="17"/>
      <c r="D26" s="17"/>
      <c r="E26" s="17"/>
      <c r="F26" s="17"/>
      <c r="G26" s="17"/>
      <c r="H26" s="15">
        <f>ROUND(SUM(I11:I22)/60,2)</f>
        <v>0</v>
      </c>
      <c r="I26" s="23" t="s">
        <v>38</v>
      </c>
      <c r="J26" s="17"/>
    </row>
    <row r="27" spans="1:10" ht="21.95" customHeight="1">
      <c r="A27" s="22" t="s">
        <v>178</v>
      </c>
      <c r="B27" s="17"/>
      <c r="C27" s="17"/>
      <c r="D27" s="17"/>
      <c r="E27" s="17"/>
      <c r="F27" s="17"/>
      <c r="G27" s="17"/>
      <c r="H27" s="15">
        <f>ROUND(SUM(I11:I22)/(B6*60)*100,1)</f>
        <v>0</v>
      </c>
      <c r="I27" s="23" t="s">
        <v>179</v>
      </c>
      <c r="J27" s="17"/>
    </row>
  </sheetData>
  <mergeCells count="10">
    <mergeCell ref="A1:J1"/>
    <mergeCell ref="A27:G27"/>
    <mergeCell ref="A9:J9"/>
    <mergeCell ref="I24:J24"/>
    <mergeCell ref="I25:J25"/>
    <mergeCell ref="A26:G26"/>
    <mergeCell ref="A24:G24"/>
    <mergeCell ref="I27:J27"/>
    <mergeCell ref="A25:G25"/>
    <mergeCell ref="I26:J26"/>
  </mergeCells>
  <conditionalFormatting sqref="H27">
    <cfRule type="cellIs" dxfId="0" priority="1" operator="greaterThan">
      <formula>90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4"/>
  <sheetViews>
    <sheetView showGridLines="0" tabSelected="1" workbookViewId="0">
      <selection activeCell="B9" sqref="B9:C9"/>
    </sheetView>
  </sheetViews>
  <sheetFormatPr defaultRowHeight="15"/>
  <cols>
    <col min="1" max="1" width="4" customWidth="1"/>
    <col min="2" max="2" width="55" customWidth="1"/>
    <col min="3" max="3" width="30" customWidth="1"/>
  </cols>
  <sheetData>
    <row r="1" spans="1:3" ht="36" customHeight="1">
      <c r="A1" s="29" t="s">
        <v>180</v>
      </c>
      <c r="B1" s="17"/>
      <c r="C1" s="17"/>
    </row>
    <row r="3" spans="1:3" ht="21.95" customHeight="1">
      <c r="B3" s="25" t="s">
        <v>194</v>
      </c>
      <c r="C3" s="17"/>
    </row>
    <row r="4" spans="1:3" ht="18" customHeight="1">
      <c r="B4" s="27" t="s">
        <v>181</v>
      </c>
      <c r="C4" s="17"/>
    </row>
    <row r="5" spans="1:3" ht="18" customHeight="1">
      <c r="B5" s="26"/>
      <c r="C5" s="17"/>
    </row>
    <row r="6" spans="1:3" ht="21.95" customHeight="1">
      <c r="B6" s="25" t="s">
        <v>195</v>
      </c>
      <c r="C6" s="17"/>
    </row>
    <row r="7" spans="1:3" ht="18" customHeight="1">
      <c r="B7" s="27" t="s">
        <v>189</v>
      </c>
      <c r="C7" s="17"/>
    </row>
    <row r="8" spans="1:3" ht="18" customHeight="1">
      <c r="B8" s="27" t="s">
        <v>182</v>
      </c>
      <c r="C8" s="17"/>
    </row>
    <row r="9" spans="1:3" ht="18" customHeight="1">
      <c r="B9" s="27" t="s">
        <v>190</v>
      </c>
      <c r="C9" s="17"/>
    </row>
    <row r="10" spans="1:3" ht="18" customHeight="1">
      <c r="B10" s="27" t="s">
        <v>191</v>
      </c>
      <c r="C10" s="17"/>
    </row>
    <row r="11" spans="1:3" ht="18" customHeight="1">
      <c r="B11" s="27" t="s">
        <v>192</v>
      </c>
      <c r="C11" s="17"/>
    </row>
    <row r="12" spans="1:3" ht="18" customHeight="1">
      <c r="B12" s="26"/>
      <c r="C12" s="17"/>
    </row>
    <row r="13" spans="1:3" ht="21.95" customHeight="1">
      <c r="B13" s="30" t="s">
        <v>193</v>
      </c>
      <c r="C13" s="31"/>
    </row>
    <row r="14" spans="1:3" ht="18" customHeight="1">
      <c r="B14" s="24" t="s">
        <v>196</v>
      </c>
      <c r="C14" s="17"/>
    </row>
    <row r="15" spans="1:3" ht="18" customHeight="1">
      <c r="B15" s="24" t="s">
        <v>183</v>
      </c>
      <c r="C15" s="17"/>
    </row>
    <row r="16" spans="1:3" ht="18" customHeight="1">
      <c r="B16" s="24" t="s">
        <v>184</v>
      </c>
      <c r="C16" s="17"/>
    </row>
    <row r="17" spans="2:3" ht="18" customHeight="1">
      <c r="B17" s="24" t="s">
        <v>185</v>
      </c>
      <c r="C17" s="17"/>
    </row>
    <row r="18" spans="2:3" ht="18" customHeight="1">
      <c r="B18" s="26"/>
      <c r="C18" s="17"/>
    </row>
    <row r="19" spans="2:3" ht="21.95" customHeight="1">
      <c r="B19" s="25" t="s">
        <v>198</v>
      </c>
      <c r="C19" s="17"/>
    </row>
    <row r="20" spans="2:3" ht="18" customHeight="1">
      <c r="B20" s="28" t="s">
        <v>186</v>
      </c>
      <c r="C20" s="17"/>
    </row>
    <row r="21" spans="2:3" ht="18" customHeight="1">
      <c r="B21" s="27" t="s">
        <v>197</v>
      </c>
      <c r="C21" s="17"/>
    </row>
    <row r="22" spans="2:3" ht="18" customHeight="1">
      <c r="B22" s="27" t="s">
        <v>187</v>
      </c>
      <c r="C22" s="17"/>
    </row>
    <row r="23" spans="2:3" ht="18" customHeight="1">
      <c r="B23" s="27" t="s">
        <v>188</v>
      </c>
      <c r="C23" s="17"/>
    </row>
    <row r="24" spans="2:3" ht="18" customHeight="1">
      <c r="B24" s="26"/>
      <c r="C24" s="17"/>
    </row>
  </sheetData>
  <mergeCells count="23">
    <mergeCell ref="A1:C1"/>
    <mergeCell ref="B19:C19"/>
    <mergeCell ref="B4:C4"/>
    <mergeCell ref="B18:C18"/>
    <mergeCell ref="B9:C9"/>
    <mergeCell ref="B8:C8"/>
    <mergeCell ref="B23:C23"/>
    <mergeCell ref="B14:C14"/>
    <mergeCell ref="B11:C11"/>
    <mergeCell ref="B20:C20"/>
    <mergeCell ref="B10:C10"/>
    <mergeCell ref="B22:C22"/>
    <mergeCell ref="B13:C13"/>
    <mergeCell ref="B16:C16"/>
    <mergeCell ref="B12:C12"/>
    <mergeCell ref="B15:C15"/>
    <mergeCell ref="B6:C6"/>
    <mergeCell ref="B24:C24"/>
    <mergeCell ref="B3:C3"/>
    <mergeCell ref="B21:C21"/>
    <mergeCell ref="B17:C17"/>
    <mergeCell ref="B7:C7"/>
    <mergeCell ref="B5:C5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Калькулятор нормы</vt:lpstr>
      <vt:lpstr>Таблицы норм</vt:lpstr>
      <vt:lpstr>Сменное задание</vt:lpstr>
      <vt:lpstr>Инструкция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WOW!PC</cp:lastModifiedBy>
  <dcterms:created xsi:type="dcterms:W3CDTF">2026-04-29T20:27:41Z</dcterms:created>
  <dcterms:modified xsi:type="dcterms:W3CDTF">2026-04-29T20:35:35Z</dcterms:modified>
</cp:coreProperties>
</file>